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696" windowHeight="6780" tabRatio="796" firstSheet="1" activeTab="1"/>
  </bookViews>
  <sheets>
    <sheet name="0000" sheetId="1" state="veryHidden" r:id="rId1"/>
    <sheet name="CIS" sheetId="2" r:id="rId2"/>
    <sheet name="CBS" sheetId="3" r:id="rId3"/>
    <sheet name="CIS-working0302" sheetId="4" r:id="rId4"/>
  </sheets>
  <definedNames>
    <definedName name="_xlnm.Print_Area" localSheetId="2">'CBS'!$A$1:$E$63</definedName>
    <definedName name="_xlnm.Print_Area" localSheetId="1">'CIS'!$A$3:$G$71</definedName>
    <definedName name="_xlnm.Print_Area" localSheetId="3">'CIS-working0302'!$A$1:$I$66</definedName>
    <definedName name="_xlnm.Print_Titles" localSheetId="1">'CIS'!$10:$15</definedName>
  </definedNames>
  <calcPr fullCalcOnLoad="1"/>
</workbook>
</file>

<file path=xl/sharedStrings.xml><?xml version="1.0" encoding="utf-8"?>
<sst xmlns="http://schemas.openxmlformats.org/spreadsheetml/2006/main" count="211" uniqueCount="129">
  <si>
    <t>NATIONWIDE EXPRESS COURIER SERVICES BERHAD</t>
  </si>
  <si>
    <t>(COMPANY NO: 133096-M)</t>
  </si>
  <si>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</si>
  <si>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</si>
  <si>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</si>
  <si>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</si>
  <si>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</si>
  <si>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</si>
  <si>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</si>
  <si>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</si>
  <si>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</si>
  <si>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 xml:space="preserve">PERIOD </t>
  </si>
  <si>
    <t>30/09/1999</t>
  </si>
  <si>
    <t xml:space="preserve">RM '000  </t>
  </si>
  <si>
    <t>RM '000</t>
  </si>
  <si>
    <t>a)</t>
  </si>
  <si>
    <t>Turnover</t>
  </si>
  <si>
    <t>b)</t>
  </si>
  <si>
    <t>Investment income</t>
  </si>
  <si>
    <t>c)</t>
  </si>
  <si>
    <t>Other income including interest income</t>
  </si>
  <si>
    <t>Operating profit/(loss) before interest</t>
  </si>
  <si>
    <t>on borrowings, depreciation and amortisation,</t>
  </si>
  <si>
    <t xml:space="preserve">exceptional items, income tax, minority interests </t>
  </si>
  <si>
    <t>and extraordinary items.</t>
  </si>
  <si>
    <t>Interest on borrowings</t>
  </si>
  <si>
    <t>Depreciation and amortisation</t>
  </si>
  <si>
    <t>d)</t>
  </si>
  <si>
    <t>Exceptional items</t>
  </si>
  <si>
    <t>e)</t>
  </si>
  <si>
    <t xml:space="preserve">Operating profit/(loss) after interest </t>
  </si>
  <si>
    <t>and exceptional items but before income tax,</t>
  </si>
  <si>
    <t>minority interests and extraordinary items.</t>
  </si>
  <si>
    <t>f)</t>
  </si>
  <si>
    <t>Share in the results of associated companies.</t>
  </si>
  <si>
    <t>g)</t>
  </si>
  <si>
    <t>Profit/(loss) before taxation, minority interests</t>
  </si>
  <si>
    <t>h)</t>
  </si>
  <si>
    <t>Taxation</t>
  </si>
  <si>
    <t>i)</t>
  </si>
  <si>
    <t>i)  Profit/(loss) after taxation before deducting</t>
  </si>
  <si>
    <t xml:space="preserve">    minority interests</t>
  </si>
  <si>
    <t>ii) Less minority interests</t>
  </si>
  <si>
    <t>j)</t>
  </si>
  <si>
    <t>Profit/(loss) after taxation attributable to</t>
  </si>
  <si>
    <t>members of the company.</t>
  </si>
  <si>
    <t>k)</t>
  </si>
  <si>
    <t>i)   Extraordinary items</t>
  </si>
  <si>
    <t>ii)  Less minority interests</t>
  </si>
  <si>
    <t>iii) Extraordinary items attributable to members</t>
  </si>
  <si>
    <t xml:space="preserve">     of the company.</t>
  </si>
  <si>
    <t>l)</t>
  </si>
  <si>
    <t>Profit/(loss) after taxation and extraordinary</t>
  </si>
  <si>
    <t>items attributable to members of the company.</t>
  </si>
  <si>
    <t>Earnings per share based on 2 (j) above after</t>
  </si>
  <si>
    <t xml:space="preserve">deducting any provision for preference </t>
  </si>
  <si>
    <t>dividends, if any:-</t>
  </si>
  <si>
    <t xml:space="preserve">    ordinary shares ) (sen) ]</t>
  </si>
  <si>
    <t>(COMPANY NO:133096-M)</t>
  </si>
  <si>
    <t>(Incorporated In Malaysia)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</si>
  <si>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</si>
  <si>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</si>
  <si>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</si>
  <si>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</si>
  <si>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</si>
  <si>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</si>
  <si>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</si>
  <si>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</si>
  <si>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</si>
  <si>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</si>
  <si>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Stocks</t>
  </si>
  <si>
    <t xml:space="preserve">      Trade Debtors</t>
  </si>
  <si>
    <t xml:space="preserve">      Short Term Investments</t>
  </si>
  <si>
    <t xml:space="preserve">      Amount due from a related company</t>
  </si>
  <si>
    <t xml:space="preserve">      Deposits</t>
  </si>
  <si>
    <t xml:space="preserve">      Cash and bank balances</t>
  </si>
  <si>
    <t>LESS : CURRENT LIABILITIES</t>
  </si>
  <si>
    <t xml:space="preserve">       Trade Creditors</t>
  </si>
  <si>
    <t xml:space="preserve">       Other Creditors</t>
  </si>
  <si>
    <t xml:space="preserve">       Amount due to a related company</t>
  </si>
  <si>
    <t xml:space="preserve">       Provision Taxation</t>
  </si>
  <si>
    <t xml:space="preserve">       Dividend Payable</t>
  </si>
  <si>
    <t>NET CURRENT ASSETS</t>
  </si>
  <si>
    <t>SHAREHOLDERS' FUNDS</t>
  </si>
  <si>
    <t xml:space="preserve">         Share Capital</t>
  </si>
  <si>
    <t>MINORITY INTERESTS</t>
  </si>
  <si>
    <t>LONG TERM BORROWINGS</t>
  </si>
  <si>
    <t>OTHER LONG TERM LIABILITIES</t>
  </si>
  <si>
    <t xml:space="preserve">         Hire Purchase Creditors</t>
  </si>
  <si>
    <t>NET TANGIBLE ASSETS PER SHARE (SEN)</t>
  </si>
  <si>
    <t>MONTH</t>
  </si>
  <si>
    <t>CURENT</t>
  </si>
  <si>
    <t>TOTAL</t>
  </si>
  <si>
    <t>30/09/00</t>
  </si>
  <si>
    <t>YTD</t>
  </si>
  <si>
    <t xml:space="preserve">                                      </t>
  </si>
  <si>
    <t>31/03/00</t>
  </si>
  <si>
    <t>Revenue</t>
  </si>
  <si>
    <t>Net Profit/(loss) attributable to members of</t>
  </si>
  <si>
    <t>the company.</t>
  </si>
  <si>
    <t xml:space="preserve">         Retained Profit</t>
  </si>
  <si>
    <t>DEFERRED TAXATION</t>
  </si>
  <si>
    <t>Finance cost</t>
  </si>
  <si>
    <t>, depreciation and amortisation,</t>
  </si>
  <si>
    <t>Profit/(loss) before finance cost</t>
  </si>
  <si>
    <t>Share of profit and losses of associated companies.</t>
  </si>
  <si>
    <t>Profit/(loss) before income tax, minority interests</t>
  </si>
  <si>
    <t>Income tax</t>
  </si>
  <si>
    <t>i)  Profit/(loss) after income tax before deducting</t>
  </si>
  <si>
    <t>31/03/2001</t>
  </si>
  <si>
    <t xml:space="preserve">Other income </t>
  </si>
  <si>
    <t>Profit /(loss) before income tax</t>
  </si>
  <si>
    <t>Pre-acquisition Profit/(loss) if</t>
  </si>
  <si>
    <t>applicable</t>
  </si>
  <si>
    <t>Net profit/(loss) from ordinary activities attributable to</t>
  </si>
  <si>
    <t>m)</t>
  </si>
  <si>
    <t>Earnings per share based on 2 (m) above after</t>
  </si>
  <si>
    <t xml:space="preserve">      Other Debtors and prepayments</t>
  </si>
  <si>
    <t>apr - sept</t>
  </si>
  <si>
    <t>28/02/02</t>
  </si>
  <si>
    <t>JAN02 TO MAR02</t>
  </si>
  <si>
    <t>CONSOLIDATED BALANCE SHEET AS AT 31 MARCH 2002</t>
  </si>
  <si>
    <t>31/03/2002</t>
  </si>
  <si>
    <t>31/03/02</t>
  </si>
  <si>
    <t>31/01/02</t>
  </si>
  <si>
    <t>CONSOLIDATED INCOME STATEMENT FOR THE QUARTER ENDED 31 MARCH 2002</t>
  </si>
  <si>
    <t>oct - mar</t>
  </si>
  <si>
    <t>ii)  Fully diluted [ (based on 2002: 42,934,500) (2001: 42,934,500</t>
  </si>
  <si>
    <t>i)  Basic [ (based on 2002: 42,934,500) (2001: 42,934,500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</si>
</sst>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0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15">
    <font>
      <sz val="10"/>
      <name val="Arial"/>
      <family val="0"/>
    </font>
    <font>
      <i/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b/>
      <sz val="14"/>
      <name val="Helv"/>
      <family val="0"/>
    </font>
    <font>
      <b/>
      <i/>
      <sz val="16"/>
      <name val="Helv"/>
      <family val="0"/>
    </font>
    <font>
      <sz val="24"/>
      <color indexed="13"/>
      <name val="Helv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1">
      <alignment/>
      <protection/>
    </xf>
    <xf numFmtId="0" fontId="14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13" fillId="0" borderId="0" applyNumberFormat="0" applyFill="0" applyBorder="0" applyAlignment="0" applyProtection="0"/>
    <xf numFmtId="10" fontId="3" fillId="3" borderId="2" applyNumberFormat="0" applyBorder="0" applyAlignment="0" applyProtection="0"/>
    <xf numFmtId="178" fontId="4" fillId="4" borderId="1">
      <alignment/>
      <protection/>
    </xf>
    <xf numFmtId="179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2" fillId="0" borderId="0">
      <alignment/>
      <protection/>
    </xf>
    <xf numFmtId="178" fontId="2" fillId="0" borderId="1">
      <alignment/>
      <protection/>
    </xf>
    <xf numFmtId="178" fontId="6" fillId="5" borderId="0">
      <alignment/>
      <protection/>
    </xf>
    <xf numFmtId="178" fontId="4" fillId="0" borderId="3">
      <alignment/>
      <protection/>
    </xf>
    <xf numFmtId="178" fontId="4" fillId="0" borderId="1">
      <alignment/>
      <protection/>
    </xf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9" fillId="0" borderId="0" xfId="15" applyNumberFormat="1" applyFont="1" applyAlignment="1">
      <alignment horizontal="center"/>
    </xf>
    <xf numFmtId="181" fontId="7" fillId="0" borderId="0" xfId="15" applyNumberFormat="1" applyFont="1" applyAlignment="1">
      <alignment horizontal="center"/>
    </xf>
    <xf numFmtId="171" fontId="7" fillId="0" borderId="0" xfId="15" applyNumberFormat="1" applyFont="1" applyAlignment="1">
      <alignment horizontal="center"/>
    </xf>
    <xf numFmtId="171" fontId="7" fillId="0" borderId="0" xfId="15" applyFont="1" applyAlignment="1">
      <alignment/>
    </xf>
    <xf numFmtId="181" fontId="7" fillId="0" borderId="0" xfId="15" applyNumberFormat="1" applyFont="1" applyAlignment="1">
      <alignment/>
    </xf>
    <xf numFmtId="181" fontId="7" fillId="0" borderId="4" xfId="15" applyNumberFormat="1" applyFont="1" applyBorder="1" applyAlignment="1">
      <alignment horizontal="center"/>
    </xf>
    <xf numFmtId="181" fontId="7" fillId="0" borderId="5" xfId="15" applyNumberFormat="1" applyFont="1" applyBorder="1" applyAlignment="1">
      <alignment horizontal="center"/>
    </xf>
    <xf numFmtId="181" fontId="7" fillId="0" borderId="6" xfId="15" applyNumberFormat="1" applyFont="1" applyBorder="1" applyAlignment="1">
      <alignment horizontal="center"/>
    </xf>
    <xf numFmtId="181" fontId="7" fillId="0" borderId="7" xfId="15" applyNumberFormat="1" applyFont="1" applyBorder="1" applyAlignment="1">
      <alignment horizontal="center"/>
    </xf>
    <xf numFmtId="181" fontId="7" fillId="0" borderId="8" xfId="15" applyNumberFormat="1" applyFont="1" applyBorder="1" applyAlignment="1">
      <alignment horizontal="center"/>
    </xf>
    <xf numFmtId="18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1" fontId="7" fillId="0" borderId="0" xfId="15" applyNumberFormat="1" applyFont="1" applyBorder="1" applyAlignment="1">
      <alignment horizontal="center"/>
    </xf>
    <xf numFmtId="181" fontId="7" fillId="0" borderId="0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69" fontId="9" fillId="0" borderId="0" xfId="15" applyNumberFormat="1" applyFont="1" applyAlignment="1">
      <alignment horizontal="center"/>
    </xf>
    <xf numFmtId="169" fontId="7" fillId="0" borderId="9" xfId="15" applyNumberFormat="1" applyFont="1" applyBorder="1" applyAlignment="1">
      <alignment horizontal="center"/>
    </xf>
    <xf numFmtId="169" fontId="7" fillId="0" borderId="0" xfId="15" applyNumberFormat="1" applyFont="1" applyAlignment="1">
      <alignment horizontal="center"/>
    </xf>
    <xf numFmtId="169" fontId="7" fillId="0" borderId="0" xfId="0" applyNumberFormat="1" applyFont="1" applyAlignment="1">
      <alignment/>
    </xf>
    <xf numFmtId="169" fontId="7" fillId="0" borderId="9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69" fontId="9" fillId="0" borderId="0" xfId="15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9" xfId="0" applyFont="1" applyBorder="1" applyAlignment="1">
      <alignment horizontal="centerContinuous"/>
    </xf>
    <xf numFmtId="169" fontId="9" fillId="6" borderId="0" xfId="15" applyNumberFormat="1" applyFont="1" applyFill="1" applyAlignment="1">
      <alignment horizontal="center"/>
    </xf>
    <xf numFmtId="169" fontId="7" fillId="6" borderId="0" xfId="15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Continuous"/>
    </xf>
    <xf numFmtId="169" fontId="11" fillId="0" borderId="0" xfId="0" applyNumberFormat="1" applyFont="1" applyFill="1" applyBorder="1" applyAlignment="1">
      <alignment horizontal="centerContinuous"/>
    </xf>
    <xf numFmtId="169" fontId="7" fillId="0" borderId="9" xfId="15" applyNumberFormat="1" applyFont="1" applyFill="1" applyBorder="1" applyAlignment="1">
      <alignment horizontal="center"/>
    </xf>
    <xf numFmtId="169" fontId="7" fillId="0" borderId="0" xfId="15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Continuous"/>
    </xf>
    <xf numFmtId="169" fontId="9" fillId="0" borderId="0" xfId="15" applyNumberFormat="1" applyFont="1" applyFill="1" applyAlignment="1">
      <alignment horizontal="centerContinuous"/>
    </xf>
    <xf numFmtId="169" fontId="9" fillId="0" borderId="0" xfId="15" applyNumberFormat="1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169" fontId="7" fillId="7" borderId="9" xfId="0" applyNumberFormat="1" applyFont="1" applyFill="1" applyBorder="1" applyAlignment="1">
      <alignment/>
    </xf>
    <xf numFmtId="169" fontId="7" fillId="7" borderId="0" xfId="0" applyNumberFormat="1" applyFont="1" applyFill="1" applyAlignment="1">
      <alignment/>
    </xf>
    <xf numFmtId="169" fontId="9" fillId="7" borderId="0" xfId="15" applyNumberFormat="1" applyFont="1" applyFill="1" applyAlignment="1">
      <alignment horizontal="center"/>
    </xf>
    <xf numFmtId="169" fontId="7" fillId="7" borderId="0" xfId="15" applyNumberFormat="1" applyFont="1" applyFill="1" applyAlignment="1">
      <alignment horizontal="center"/>
    </xf>
    <xf numFmtId="169" fontId="7" fillId="7" borderId="9" xfId="15" applyNumberFormat="1" applyFont="1" applyFill="1" applyBorder="1" applyAlignment="1">
      <alignment horizontal="center"/>
    </xf>
    <xf numFmtId="169" fontId="9" fillId="7" borderId="0" xfId="15" applyNumberFormat="1" applyFont="1" applyFill="1" applyAlignment="1">
      <alignment horizontal="centerContinuous"/>
    </xf>
    <xf numFmtId="169" fontId="10" fillId="7" borderId="0" xfId="0" applyNumberFormat="1" applyFont="1" applyFill="1" applyBorder="1" applyAlignment="1">
      <alignment horizontal="centerContinuous"/>
    </xf>
    <xf numFmtId="169" fontId="11" fillId="7" borderId="0" xfId="0" applyNumberFormat="1" applyFont="1" applyFill="1" applyBorder="1" applyAlignment="1">
      <alignment horizontal="centerContinuous"/>
    </xf>
    <xf numFmtId="169" fontId="10" fillId="7" borderId="0" xfId="0" applyNumberFormat="1" applyFont="1" applyFill="1" applyAlignment="1">
      <alignment horizontal="centerContinuous"/>
    </xf>
    <xf numFmtId="171" fontId="7" fillId="7" borderId="0" xfId="15" applyNumberFormat="1" applyFont="1" applyFill="1" applyAlignment="1">
      <alignment horizontal="center"/>
    </xf>
    <xf numFmtId="169" fontId="10" fillId="8" borderId="0" xfId="0" applyNumberFormat="1" applyFont="1" applyFill="1" applyBorder="1" applyAlignment="1">
      <alignment horizontal="centerContinuous"/>
    </xf>
    <xf numFmtId="169" fontId="11" fillId="8" borderId="0" xfId="0" applyNumberFormat="1" applyFont="1" applyFill="1" applyBorder="1" applyAlignment="1">
      <alignment horizontal="centerContinuous"/>
    </xf>
    <xf numFmtId="169" fontId="7" fillId="8" borderId="9" xfId="15" applyNumberFormat="1" applyFont="1" applyFill="1" applyBorder="1" applyAlignment="1">
      <alignment horizontal="center"/>
    </xf>
    <xf numFmtId="169" fontId="7" fillId="8" borderId="0" xfId="15" applyNumberFormat="1" applyFont="1" applyFill="1" applyAlignment="1">
      <alignment horizontal="center"/>
    </xf>
    <xf numFmtId="169" fontId="10" fillId="8" borderId="0" xfId="0" applyNumberFormat="1" applyFont="1" applyFill="1" applyAlignment="1">
      <alignment horizontal="centerContinuous"/>
    </xf>
    <xf numFmtId="169" fontId="9" fillId="8" borderId="0" xfId="15" applyNumberFormat="1" applyFont="1" applyFill="1" applyAlignment="1">
      <alignment horizontal="centerContinuous"/>
    </xf>
    <xf numFmtId="169" fontId="9" fillId="8" borderId="0" xfId="15" applyNumberFormat="1" applyFont="1" applyFill="1" applyAlignment="1">
      <alignment horizontal="center"/>
    </xf>
    <xf numFmtId="169" fontId="7" fillId="8" borderId="0" xfId="0" applyNumberFormat="1" applyFont="1" applyFill="1" applyAlignment="1">
      <alignment/>
    </xf>
    <xf numFmtId="181" fontId="7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9" fontId="7" fillId="0" borderId="9" xfId="0" applyNumberFormat="1" applyFont="1" applyFill="1" applyBorder="1" applyAlignment="1">
      <alignment/>
    </xf>
    <xf numFmtId="169" fontId="9" fillId="0" borderId="0" xfId="0" applyNumberFormat="1" applyFont="1" applyFill="1" applyAlignment="1">
      <alignment/>
    </xf>
    <xf numFmtId="171" fontId="7" fillId="0" borderId="0" xfId="15" applyNumberFormat="1" applyFont="1" applyFill="1" applyAlignment="1">
      <alignment horizontal="center"/>
    </xf>
    <xf numFmtId="169" fontId="12" fillId="4" borderId="0" xfId="15" applyNumberFormat="1" applyFont="1" applyFill="1" applyAlignment="1">
      <alignment horizontal="center"/>
    </xf>
    <xf numFmtId="181" fontId="9" fillId="0" borderId="0" xfId="15" applyNumberFormat="1" applyFont="1" applyFill="1" applyAlignment="1">
      <alignment horizontal="center"/>
    </xf>
    <xf numFmtId="181" fontId="7" fillId="0" borderId="0" xfId="15" applyNumberFormat="1" applyFont="1" applyFill="1" applyAlignment="1">
      <alignment/>
    </xf>
    <xf numFmtId="13" fontId="7" fillId="0" borderId="0" xfId="15" applyNumberFormat="1" applyFont="1" applyFill="1" applyAlignment="1">
      <alignment horizontal="center"/>
    </xf>
    <xf numFmtId="181" fontId="8" fillId="0" borderId="0" xfId="0" applyNumberFormat="1" applyFont="1" applyAlignment="1">
      <alignment/>
    </xf>
    <xf numFmtId="169" fontId="7" fillId="9" borderId="0" xfId="15" applyNumberFormat="1" applyFont="1" applyFill="1" applyAlignment="1">
      <alignment horizontal="center"/>
    </xf>
    <xf numFmtId="171" fontId="7" fillId="8" borderId="0" xfId="15" applyNumberFormat="1" applyFont="1" applyFill="1" applyAlignment="1">
      <alignment horizontal="center"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Data   - Style2" xfId="20"/>
    <cellStyle name="Followed Hyperlink" xfId="21"/>
    <cellStyle name="Grey" xfId="22"/>
    <cellStyle name="Hyperlink" xfId="23"/>
    <cellStyle name="Input [yellow]" xfId="24"/>
    <cellStyle name="Labels - Style3" xfId="25"/>
    <cellStyle name="Normal - Style1" xfId="26"/>
    <cellStyle name="Percent" xfId="27"/>
    <cellStyle name="Percent [2]" xfId="28"/>
    <cellStyle name="Reset  - Style7" xfId="29"/>
    <cellStyle name="Table  - Style6" xfId="30"/>
    <cellStyle name="Title  - Style1" xfId="31"/>
    <cellStyle name="TotCol - Style5" xfId="32"/>
    <cellStyle name="TotRow - Style4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5" workbookViewId="0" topLeftCell="B1638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"/>
  <sheetViews>
    <sheetView tabSelected="1" zoomScale="75" zoomScaleNormal="75" workbookViewId="0" topLeftCell="A7">
      <pane xSplit="3" ySplit="9" topLeftCell="D65" activePane="bottomRight" state="frozen"/>
      <selection pane="topLeft" activeCell="A7" sqref="A7"/>
      <selection pane="topRight" activeCell="D7" sqref="D7"/>
      <selection pane="bottomLeft" activeCell="A16" sqref="A16"/>
      <selection pane="bottomRight" activeCell="C67" sqref="C67"/>
    </sheetView>
  </sheetViews>
  <sheetFormatPr defaultColWidth="9.140625" defaultRowHeight="12.75"/>
  <cols>
    <col min="1" max="2" width="3.7109375" style="38" customWidth="1"/>
    <col min="3" max="3" width="52.57421875" style="38" bestFit="1" customWidth="1"/>
    <col min="4" max="4" width="13.7109375" style="34" customWidth="1"/>
    <col min="5" max="5" width="20.7109375" style="34" customWidth="1"/>
    <col min="6" max="6" width="13.7109375" style="34" customWidth="1"/>
    <col min="7" max="7" width="20.7109375" style="34" customWidth="1"/>
    <col min="8" max="8" width="9.8515625" style="58" customWidth="1"/>
    <col min="9" max="9" width="12.57421875" style="58" customWidth="1"/>
    <col min="10" max="10" width="3.00390625" style="58" customWidth="1"/>
    <col min="11" max="12" width="9.8515625" style="58" customWidth="1"/>
    <col min="13" max="16384" width="9.140625" style="58" customWidth="1"/>
  </cols>
  <sheetData>
    <row r="2" spans="1:7" ht="15">
      <c r="A2" s="31" t="s">
        <v>0</v>
      </c>
      <c r="B2" s="31"/>
      <c r="C2" s="31"/>
      <c r="D2" s="31"/>
      <c r="E2" s="31"/>
      <c r="F2" s="31"/>
      <c r="G2" s="31"/>
    </row>
    <row r="3" spans="1:7" ht="12.75">
      <c r="A3" s="32" t="s">
        <v>1</v>
      </c>
      <c r="B3" s="32"/>
      <c r="C3" s="32"/>
      <c r="D3" s="32"/>
      <c r="E3" s="32"/>
      <c r="F3" s="32"/>
      <c r="G3" s="32"/>
    </row>
    <row r="4" spans="1:7" ht="15">
      <c r="A4" s="31" t="s">
        <v>2</v>
      </c>
      <c r="B4" s="31"/>
      <c r="C4" s="31"/>
      <c r="D4" s="31"/>
      <c r="E4" s="31"/>
      <c r="F4" s="31"/>
      <c r="G4" s="31"/>
    </row>
    <row r="5" spans="1:9" ht="13.5" thickBot="1">
      <c r="A5" s="59"/>
      <c r="B5" s="59"/>
      <c r="C5" s="59"/>
      <c r="D5" s="33"/>
      <c r="E5" s="33"/>
      <c r="F5" s="33"/>
      <c r="G5" s="33"/>
      <c r="I5" s="58" t="s">
        <v>95</v>
      </c>
    </row>
    <row r="6" ht="12.75">
      <c r="A6" s="60"/>
    </row>
    <row r="7" spans="1:7" ht="15">
      <c r="A7" s="35" t="s">
        <v>125</v>
      </c>
      <c r="B7" s="35"/>
      <c r="C7" s="35"/>
      <c r="D7" s="35"/>
      <c r="E7" s="35"/>
      <c r="F7" s="35"/>
      <c r="G7" s="35"/>
    </row>
    <row r="9" ht="12.75">
      <c r="A9" s="60"/>
    </row>
    <row r="10" spans="4:7" ht="12.75">
      <c r="D10" s="36" t="s">
        <v>3</v>
      </c>
      <c r="E10" s="36"/>
      <c r="F10" s="36" t="s">
        <v>4</v>
      </c>
      <c r="G10" s="36"/>
    </row>
    <row r="11" spans="4:7" ht="12.75">
      <c r="D11" s="37" t="s">
        <v>5</v>
      </c>
      <c r="E11" s="37" t="s">
        <v>6</v>
      </c>
      <c r="F11" s="37" t="s">
        <v>5</v>
      </c>
      <c r="G11" s="37" t="s">
        <v>6</v>
      </c>
    </row>
    <row r="12" spans="4:7" ht="12.75">
      <c r="D12" s="37" t="s">
        <v>7</v>
      </c>
      <c r="E12" s="37" t="s">
        <v>8</v>
      </c>
      <c r="F12" s="37" t="s">
        <v>7</v>
      </c>
      <c r="G12" s="37" t="s">
        <v>8</v>
      </c>
    </row>
    <row r="13" spans="4:7" ht="12.75">
      <c r="D13" s="37" t="s">
        <v>9</v>
      </c>
      <c r="E13" s="37" t="s">
        <v>9</v>
      </c>
      <c r="F13" s="37" t="s">
        <v>10</v>
      </c>
      <c r="G13" s="37" t="s">
        <v>11</v>
      </c>
    </row>
    <row r="14" spans="4:7" ht="12.75">
      <c r="D14" s="37" t="s">
        <v>122</v>
      </c>
      <c r="E14" s="37" t="s">
        <v>109</v>
      </c>
      <c r="F14" s="37" t="str">
        <f>D14</f>
        <v>31/03/2002</v>
      </c>
      <c r="G14" s="37" t="str">
        <f>E14</f>
        <v>31/03/2001</v>
      </c>
    </row>
    <row r="15" spans="4:7" ht="12.75">
      <c r="D15" s="37" t="s">
        <v>13</v>
      </c>
      <c r="E15" s="37" t="s">
        <v>14</v>
      </c>
      <c r="F15" s="37" t="s">
        <v>14</v>
      </c>
      <c r="G15" s="37" t="s">
        <v>14</v>
      </c>
    </row>
    <row r="17" spans="1:12" ht="12.75">
      <c r="A17" s="38">
        <v>1</v>
      </c>
      <c r="B17" s="38" t="s">
        <v>15</v>
      </c>
      <c r="C17" s="38" t="s">
        <v>97</v>
      </c>
      <c r="D17" s="34">
        <f>+'CIS-working0302'!H17</f>
        <v>15188.097</v>
      </c>
      <c r="E17" s="34">
        <v>14708</v>
      </c>
      <c r="F17" s="34">
        <f>+'CIS-working0302'!I17</f>
        <v>62083.922</v>
      </c>
      <c r="G17" s="34">
        <v>58765</v>
      </c>
      <c r="H17" s="57"/>
      <c r="I17" s="57"/>
      <c r="K17" s="57"/>
      <c r="L17" s="57"/>
    </row>
    <row r="18" spans="5:12" ht="12.75">
      <c r="E18" s="61"/>
      <c r="H18" s="57"/>
      <c r="I18" s="57"/>
      <c r="K18" s="57"/>
      <c r="L18" s="57"/>
    </row>
    <row r="19" spans="2:12" ht="12.75">
      <c r="B19" s="38" t="s">
        <v>17</v>
      </c>
      <c r="C19" s="38" t="s">
        <v>18</v>
      </c>
      <c r="D19" s="34">
        <v>0</v>
      </c>
      <c r="E19" s="34">
        <v>0</v>
      </c>
      <c r="F19" s="34">
        <f>D19</f>
        <v>0</v>
      </c>
      <c r="G19" s="34">
        <f>E19</f>
        <v>0</v>
      </c>
      <c r="H19" s="57"/>
      <c r="I19" s="57"/>
      <c r="K19" s="57"/>
      <c r="L19" s="57"/>
    </row>
    <row r="20" spans="8:12" ht="12.75">
      <c r="H20" s="57"/>
      <c r="I20" s="57"/>
      <c r="K20" s="57"/>
      <c r="L20" s="57"/>
    </row>
    <row r="21" spans="2:12" ht="12.75">
      <c r="B21" s="38" t="s">
        <v>19</v>
      </c>
      <c r="C21" s="38" t="s">
        <v>110</v>
      </c>
      <c r="D21" s="34">
        <f>+'CIS-working0302'!H21</f>
        <v>93.825</v>
      </c>
      <c r="E21" s="34">
        <v>117</v>
      </c>
      <c r="F21" s="34">
        <f>+'CIS-working0302'!I21</f>
        <v>445.635</v>
      </c>
      <c r="G21" s="34">
        <v>559</v>
      </c>
      <c r="H21" s="57"/>
      <c r="I21" s="57"/>
      <c r="K21" s="57"/>
      <c r="L21" s="57"/>
    </row>
    <row r="22" spans="8:12" ht="12.75">
      <c r="H22" s="57"/>
      <c r="I22" s="57"/>
      <c r="K22" s="57"/>
      <c r="L22" s="57"/>
    </row>
    <row r="23" spans="1:12" ht="12.75">
      <c r="A23" s="38">
        <v>2</v>
      </c>
      <c r="B23" s="38" t="s">
        <v>15</v>
      </c>
      <c r="C23" s="38" t="s">
        <v>104</v>
      </c>
      <c r="D23" s="34">
        <f>+'CIS-working0302'!H23</f>
        <v>2925.415</v>
      </c>
      <c r="E23" s="34">
        <f>1900+310.649</f>
        <v>2210.649</v>
      </c>
      <c r="F23" s="34">
        <f>+'CIS-working0302'!I23</f>
        <v>11512.161</v>
      </c>
      <c r="G23" s="34">
        <f>10672+1230</f>
        <v>11902</v>
      </c>
      <c r="H23" s="57"/>
      <c r="I23" s="57"/>
      <c r="K23" s="57"/>
      <c r="L23" s="57"/>
    </row>
    <row r="24" spans="3:12" ht="12.75">
      <c r="C24" s="38" t="s">
        <v>103</v>
      </c>
      <c r="H24" s="57"/>
      <c r="I24" s="57"/>
      <c r="K24" s="57"/>
      <c r="L24" s="57"/>
    </row>
    <row r="25" spans="3:12" ht="12.75">
      <c r="C25" s="38" t="s">
        <v>23</v>
      </c>
      <c r="H25" s="57"/>
      <c r="I25" s="57"/>
      <c r="K25" s="57"/>
      <c r="L25" s="57"/>
    </row>
    <row r="26" spans="3:12" ht="12.75">
      <c r="C26" s="38" t="s">
        <v>24</v>
      </c>
      <c r="H26" s="57"/>
      <c r="I26" s="57"/>
      <c r="K26" s="57"/>
      <c r="L26" s="57"/>
    </row>
    <row r="27" spans="8:12" ht="12.75">
      <c r="H27" s="57"/>
      <c r="I27" s="57"/>
      <c r="K27" s="57"/>
      <c r="L27" s="57"/>
    </row>
    <row r="28" spans="2:12" ht="12.75">
      <c r="B28" s="38" t="s">
        <v>17</v>
      </c>
      <c r="C28" s="38" t="s">
        <v>102</v>
      </c>
      <c r="D28" s="34">
        <v>0</v>
      </c>
      <c r="E28" s="34">
        <v>0</v>
      </c>
      <c r="F28" s="34">
        <f>D28</f>
        <v>0</v>
      </c>
      <c r="G28" s="34">
        <f>E28</f>
        <v>0</v>
      </c>
      <c r="H28" s="57"/>
      <c r="I28" s="57"/>
      <c r="K28" s="57"/>
      <c r="L28" s="57"/>
    </row>
    <row r="29" spans="8:12" ht="12.75">
      <c r="H29" s="57"/>
      <c r="I29" s="57"/>
      <c r="K29" s="57"/>
      <c r="L29" s="57"/>
    </row>
    <row r="30" spans="2:12" ht="12.75">
      <c r="B30" s="38" t="s">
        <v>19</v>
      </c>
      <c r="C30" s="38" t="s">
        <v>26</v>
      </c>
      <c r="D30" s="34">
        <f>+'CIS-working0302'!H30</f>
        <v>799.8000000000001</v>
      </c>
      <c r="E30" s="34">
        <f>443+310.649</f>
        <v>753.649</v>
      </c>
      <c r="F30" s="34">
        <f>+'CIS-working0302'!I30-2</f>
        <v>3111.936</v>
      </c>
      <c r="G30" s="34">
        <f>1662+1230</f>
        <v>2892</v>
      </c>
      <c r="H30" s="57"/>
      <c r="I30" s="57"/>
      <c r="K30" s="57"/>
      <c r="L30" s="57"/>
    </row>
    <row r="31" spans="8:12" ht="12.75">
      <c r="H31" s="57"/>
      <c r="I31" s="57"/>
      <c r="K31" s="57"/>
      <c r="L31" s="57"/>
    </row>
    <row r="32" spans="2:12" ht="12.75">
      <c r="B32" s="38" t="s">
        <v>27</v>
      </c>
      <c r="C32" s="38" t="s">
        <v>28</v>
      </c>
      <c r="D32" s="34">
        <f>SUM(A32:C32)</f>
        <v>0</v>
      </c>
      <c r="E32" s="34">
        <v>0</v>
      </c>
      <c r="F32" s="34">
        <f>D32</f>
        <v>0</v>
      </c>
      <c r="G32" s="34">
        <f>E32</f>
        <v>0</v>
      </c>
      <c r="H32" s="57"/>
      <c r="I32" s="57"/>
      <c r="K32" s="57"/>
      <c r="L32" s="57"/>
    </row>
    <row r="33" spans="8:12" ht="12.75">
      <c r="H33" s="57"/>
      <c r="I33" s="57"/>
      <c r="K33" s="57"/>
      <c r="L33" s="57"/>
    </row>
    <row r="34" spans="2:12" ht="12.75">
      <c r="B34" s="38" t="s">
        <v>29</v>
      </c>
      <c r="C34" s="38" t="s">
        <v>111</v>
      </c>
      <c r="D34" s="34">
        <f>D23-D30-1</f>
        <v>2124.615</v>
      </c>
      <c r="E34" s="34">
        <f>E23-E30</f>
        <v>1457</v>
      </c>
      <c r="F34" s="34">
        <f>F23-F30</f>
        <v>8400.225</v>
      </c>
      <c r="G34" s="34">
        <f>G23-G30</f>
        <v>9010</v>
      </c>
      <c r="H34" s="57"/>
      <c r="I34" s="57"/>
      <c r="K34" s="57"/>
      <c r="L34" s="57"/>
    </row>
    <row r="35" spans="3:12" ht="12.75">
      <c r="C35" s="38" t="s">
        <v>32</v>
      </c>
      <c r="H35" s="57"/>
      <c r="I35" s="57"/>
      <c r="K35" s="57"/>
      <c r="L35" s="57"/>
    </row>
    <row r="36" spans="8:12" ht="12.75">
      <c r="H36" s="57"/>
      <c r="I36" s="57"/>
      <c r="K36" s="57"/>
      <c r="L36" s="57"/>
    </row>
    <row r="37" spans="2:12" ht="12.75">
      <c r="B37" s="38" t="s">
        <v>33</v>
      </c>
      <c r="C37" s="38" t="s">
        <v>105</v>
      </c>
      <c r="D37" s="34">
        <v>0</v>
      </c>
      <c r="E37" s="34">
        <v>0</v>
      </c>
      <c r="F37" s="34">
        <f>D37</f>
        <v>0</v>
      </c>
      <c r="H37" s="57"/>
      <c r="I37" s="57"/>
      <c r="K37" s="57"/>
      <c r="L37" s="57"/>
    </row>
    <row r="38" spans="8:12" ht="12.75">
      <c r="H38" s="57"/>
      <c r="I38" s="57"/>
      <c r="K38" s="57"/>
      <c r="L38" s="57"/>
    </row>
    <row r="39" spans="2:12" ht="12.75">
      <c r="B39" s="38" t="s">
        <v>35</v>
      </c>
      <c r="C39" s="38" t="s">
        <v>106</v>
      </c>
      <c r="D39" s="34">
        <f>+D34</f>
        <v>2124.615</v>
      </c>
      <c r="E39" s="34">
        <f>+E34</f>
        <v>1457</v>
      </c>
      <c r="F39" s="34">
        <f>+F34</f>
        <v>8400.225</v>
      </c>
      <c r="G39" s="34">
        <f>+G34</f>
        <v>9010</v>
      </c>
      <c r="H39" s="57"/>
      <c r="I39" s="57"/>
      <c r="K39" s="57"/>
      <c r="L39" s="57"/>
    </row>
    <row r="40" spans="3:12" ht="12.75">
      <c r="C40" s="38" t="s">
        <v>24</v>
      </c>
      <c r="H40" s="57"/>
      <c r="I40" s="57"/>
      <c r="K40" s="57"/>
      <c r="L40" s="57"/>
    </row>
    <row r="41" spans="8:12" ht="12.75">
      <c r="H41" s="57"/>
      <c r="I41" s="57"/>
      <c r="K41" s="57"/>
      <c r="L41" s="57"/>
    </row>
    <row r="42" spans="2:12" ht="12.75">
      <c r="B42" s="38" t="s">
        <v>37</v>
      </c>
      <c r="C42" s="38" t="s">
        <v>107</v>
      </c>
      <c r="D42" s="34">
        <f>+'CIS-working0302'!H44</f>
        <v>1195.973</v>
      </c>
      <c r="E42" s="34">
        <v>421</v>
      </c>
      <c r="F42" s="34">
        <f>+'CIS-working0302'!I44</f>
        <v>2950.571</v>
      </c>
      <c r="G42" s="34">
        <v>2552</v>
      </c>
      <c r="H42" s="57"/>
      <c r="I42" s="57"/>
      <c r="K42" s="57"/>
      <c r="L42" s="57"/>
    </row>
    <row r="43" spans="8:12" ht="12.75">
      <c r="H43" s="57"/>
      <c r="I43" s="57"/>
      <c r="K43" s="57"/>
      <c r="L43" s="57"/>
    </row>
    <row r="44" spans="2:12" ht="12.75">
      <c r="B44" s="38" t="s">
        <v>39</v>
      </c>
      <c r="C44" s="38" t="s">
        <v>108</v>
      </c>
      <c r="D44" s="34">
        <f>+D39-D42</f>
        <v>928.6419999999998</v>
      </c>
      <c r="E44" s="34">
        <f>+E39-E42</f>
        <v>1036</v>
      </c>
      <c r="F44" s="34">
        <f>+F39-F42-1</f>
        <v>5448.654</v>
      </c>
      <c r="G44" s="34">
        <f>+G39-G42</f>
        <v>6458</v>
      </c>
      <c r="H44" s="57"/>
      <c r="I44" s="57"/>
      <c r="K44" s="57"/>
      <c r="L44" s="57"/>
    </row>
    <row r="45" spans="3:12" ht="12.75">
      <c r="C45" s="38" t="s">
        <v>41</v>
      </c>
      <c r="H45" s="57"/>
      <c r="I45" s="57"/>
      <c r="K45" s="57"/>
      <c r="L45" s="57"/>
    </row>
    <row r="46" spans="8:12" ht="12.75">
      <c r="H46" s="57"/>
      <c r="I46" s="57"/>
      <c r="K46" s="57"/>
      <c r="L46" s="57"/>
    </row>
    <row r="47" spans="3:12" ht="12.75">
      <c r="C47" s="38" t="s">
        <v>42</v>
      </c>
      <c r="D47" s="34">
        <v>0</v>
      </c>
      <c r="E47" s="34">
        <v>0</v>
      </c>
      <c r="F47" s="34">
        <f>D47</f>
        <v>0</v>
      </c>
      <c r="G47" s="34">
        <f>E47</f>
        <v>0</v>
      </c>
      <c r="H47" s="57"/>
      <c r="I47" s="57"/>
      <c r="K47" s="57"/>
      <c r="L47" s="57"/>
    </row>
    <row r="48" spans="8:12" ht="12.75">
      <c r="H48" s="57"/>
      <c r="I48" s="57"/>
      <c r="K48" s="57"/>
      <c r="L48" s="57"/>
    </row>
    <row r="49" spans="2:12" ht="12.75">
      <c r="B49" s="38" t="s">
        <v>43</v>
      </c>
      <c r="C49" s="38" t="s">
        <v>112</v>
      </c>
      <c r="D49" s="34">
        <v>0</v>
      </c>
      <c r="E49" s="34">
        <v>0</v>
      </c>
      <c r="F49" s="34">
        <v>0</v>
      </c>
      <c r="G49" s="34">
        <v>0</v>
      </c>
      <c r="H49" s="57"/>
      <c r="I49" s="57"/>
      <c r="K49" s="57"/>
      <c r="L49" s="57"/>
    </row>
    <row r="50" spans="3:12" ht="12.75">
      <c r="C50" s="38" t="s">
        <v>113</v>
      </c>
      <c r="H50" s="57"/>
      <c r="I50" s="57"/>
      <c r="K50" s="57"/>
      <c r="L50" s="57"/>
    </row>
    <row r="51" spans="8:12" ht="12.75">
      <c r="H51" s="57"/>
      <c r="I51" s="57"/>
      <c r="K51" s="57"/>
      <c r="L51" s="57"/>
    </row>
    <row r="52" spans="2:12" ht="12.75">
      <c r="B52" s="38" t="s">
        <v>46</v>
      </c>
      <c r="C52" s="38" t="s">
        <v>114</v>
      </c>
      <c r="D52" s="34">
        <f>+D44</f>
        <v>928.6419999999998</v>
      </c>
      <c r="E52" s="34">
        <f>+E44</f>
        <v>1036</v>
      </c>
      <c r="F52" s="34">
        <f>+F44</f>
        <v>5448.654</v>
      </c>
      <c r="G52" s="34">
        <f>+G44</f>
        <v>6458</v>
      </c>
      <c r="H52" s="57"/>
      <c r="I52" s="57"/>
      <c r="K52" s="57"/>
      <c r="L52" s="57"/>
    </row>
    <row r="53" spans="3:12" ht="12.75">
      <c r="C53" s="38" t="s">
        <v>45</v>
      </c>
      <c r="H53" s="57"/>
      <c r="I53" s="57"/>
      <c r="K53" s="57"/>
      <c r="L53" s="57"/>
    </row>
    <row r="54" spans="8:12" ht="12.75">
      <c r="H54" s="57"/>
      <c r="I54" s="57"/>
      <c r="K54" s="57"/>
      <c r="L54" s="57"/>
    </row>
    <row r="55" spans="2:12" ht="12.75">
      <c r="B55" s="38" t="s">
        <v>51</v>
      </c>
      <c r="C55" s="38" t="s">
        <v>47</v>
      </c>
      <c r="D55" s="34">
        <v>0</v>
      </c>
      <c r="E55" s="34">
        <v>0</v>
      </c>
      <c r="F55" s="34">
        <f aca="true" t="shared" si="0" ref="F55:G57">D55</f>
        <v>0</v>
      </c>
      <c r="G55" s="34">
        <f t="shared" si="0"/>
        <v>0</v>
      </c>
      <c r="H55" s="57"/>
      <c r="I55" s="57"/>
      <c r="K55" s="57"/>
      <c r="L55" s="57"/>
    </row>
    <row r="56" spans="3:12" ht="12.75">
      <c r="C56" s="38" t="s">
        <v>48</v>
      </c>
      <c r="D56" s="34">
        <v>0</v>
      </c>
      <c r="E56" s="34">
        <v>0</v>
      </c>
      <c r="F56" s="34">
        <f t="shared" si="0"/>
        <v>0</v>
      </c>
      <c r="G56" s="34">
        <f t="shared" si="0"/>
        <v>0</v>
      </c>
      <c r="H56" s="57"/>
      <c r="I56" s="57"/>
      <c r="K56" s="57"/>
      <c r="L56" s="57"/>
    </row>
    <row r="57" spans="3:12" ht="12.75">
      <c r="C57" s="38" t="s">
        <v>49</v>
      </c>
      <c r="D57" s="34">
        <v>0</v>
      </c>
      <c r="E57" s="34">
        <v>0</v>
      </c>
      <c r="F57" s="34">
        <f t="shared" si="0"/>
        <v>0</v>
      </c>
      <c r="G57" s="34">
        <f t="shared" si="0"/>
        <v>0</v>
      </c>
      <c r="H57" s="57"/>
      <c r="I57" s="57"/>
      <c r="K57" s="57"/>
      <c r="L57" s="57"/>
    </row>
    <row r="58" spans="3:12" ht="12.75">
      <c r="C58" s="38" t="s">
        <v>50</v>
      </c>
      <c r="H58" s="57"/>
      <c r="I58" s="57"/>
      <c r="K58" s="57"/>
      <c r="L58" s="57"/>
    </row>
    <row r="59" spans="8:12" ht="12.75">
      <c r="H59" s="57"/>
      <c r="I59" s="57"/>
      <c r="K59" s="57"/>
      <c r="L59" s="57"/>
    </row>
    <row r="60" spans="2:12" ht="12.75">
      <c r="B60" s="38" t="s">
        <v>115</v>
      </c>
      <c r="C60" s="38" t="s">
        <v>98</v>
      </c>
      <c r="D60" s="34">
        <f>+D52</f>
        <v>928.6419999999998</v>
      </c>
      <c r="E60" s="34">
        <f>+E52</f>
        <v>1036</v>
      </c>
      <c r="F60" s="34">
        <f>+F52</f>
        <v>5448.654</v>
      </c>
      <c r="G60" s="34">
        <f>+G52</f>
        <v>6458</v>
      </c>
      <c r="H60" s="57"/>
      <c r="I60" s="57"/>
      <c r="K60" s="57"/>
      <c r="L60" s="57"/>
    </row>
    <row r="61" spans="3:12" ht="12.75">
      <c r="C61" s="38" t="s">
        <v>99</v>
      </c>
      <c r="H61" s="57"/>
      <c r="I61" s="57"/>
      <c r="K61" s="57"/>
      <c r="L61" s="57"/>
    </row>
    <row r="62" spans="8:12" ht="12.75">
      <c r="H62" s="57"/>
      <c r="I62" s="57"/>
      <c r="K62" s="57"/>
      <c r="L62" s="57"/>
    </row>
    <row r="63" spans="1:12" ht="12.75">
      <c r="A63" s="38">
        <v>3</v>
      </c>
      <c r="B63" s="38" t="s">
        <v>15</v>
      </c>
      <c r="C63" s="38" t="s">
        <v>116</v>
      </c>
      <c r="H63" s="61"/>
      <c r="I63" s="61"/>
      <c r="K63" s="61"/>
      <c r="L63" s="61"/>
    </row>
    <row r="64" spans="3:12" ht="12.75">
      <c r="C64" s="38" t="s">
        <v>55</v>
      </c>
      <c r="H64" s="57"/>
      <c r="I64" s="57"/>
      <c r="K64" s="57"/>
      <c r="L64" s="57"/>
    </row>
    <row r="65" spans="3:12" ht="12.75">
      <c r="C65" s="38" t="s">
        <v>56</v>
      </c>
      <c r="H65" s="57"/>
      <c r="I65" s="57"/>
      <c r="K65" s="57"/>
      <c r="L65" s="57"/>
    </row>
    <row r="66" spans="8:12" ht="12.75">
      <c r="H66" s="57"/>
      <c r="I66" s="57"/>
      <c r="K66" s="57"/>
      <c r="L66" s="57"/>
    </row>
    <row r="67" spans="3:12" ht="12.75">
      <c r="C67" s="38" t="s">
        <v>128</v>
      </c>
      <c r="D67" s="57">
        <f>D60/42935*100</f>
        <v>2.1629020612553855</v>
      </c>
      <c r="E67" s="57">
        <f>E60/42935*100</f>
        <v>2.412949807849074</v>
      </c>
      <c r="F67" s="57">
        <f>F60/42935*100</f>
        <v>12.690471643181557</v>
      </c>
      <c r="G67" s="57">
        <f>G60/42935*100</f>
        <v>15.04134156282753</v>
      </c>
      <c r="H67" s="61"/>
      <c r="I67" s="61"/>
      <c r="K67" s="62">
        <f>K60/19082*100</f>
        <v>0</v>
      </c>
      <c r="L67" s="61"/>
    </row>
    <row r="68" spans="3:12" ht="12.75">
      <c r="C68" s="38" t="s">
        <v>57</v>
      </c>
      <c r="H68" s="57"/>
      <c r="I68" s="57"/>
      <c r="K68" s="57"/>
      <c r="L68" s="57"/>
    </row>
    <row r="69" spans="8:12" ht="12.75">
      <c r="H69" s="57"/>
      <c r="I69" s="57"/>
      <c r="K69" s="57"/>
      <c r="L69" s="57"/>
    </row>
    <row r="70" spans="3:12" ht="12.75">
      <c r="C70" s="38" t="s">
        <v>127</v>
      </c>
      <c r="D70" s="34">
        <f>+D60/42935*100</f>
        <v>2.1629020612553855</v>
      </c>
      <c r="E70" s="34">
        <f>+E60/42935*100</f>
        <v>2.412949807849074</v>
      </c>
      <c r="F70" s="34">
        <f>+F60/42935*100</f>
        <v>12.690471643181557</v>
      </c>
      <c r="G70" s="34">
        <f>+G60/42935*100</f>
        <v>15.04134156282753</v>
      </c>
      <c r="H70" s="57"/>
      <c r="I70" s="57"/>
      <c r="K70" s="57"/>
      <c r="L70" s="57"/>
    </row>
    <row r="71" spans="3:12" ht="12.75">
      <c r="C71" s="38" t="s">
        <v>57</v>
      </c>
      <c r="H71" s="57"/>
      <c r="I71" s="57"/>
      <c r="K71" s="57"/>
      <c r="L71" s="57"/>
    </row>
    <row r="72" spans="5:12" ht="12.75">
      <c r="E72" s="38"/>
      <c r="F72" s="38"/>
      <c r="G72" s="38"/>
      <c r="H72" s="57"/>
      <c r="I72" s="57"/>
      <c r="K72" s="57"/>
      <c r="L72" s="57"/>
    </row>
    <row r="73" spans="5:12" ht="12.75">
      <c r="E73" s="38"/>
      <c r="F73" s="38"/>
      <c r="G73" s="38"/>
      <c r="H73" s="57"/>
      <c r="I73" s="57"/>
      <c r="K73" s="57"/>
      <c r="L73" s="57"/>
    </row>
    <row r="74" spans="5:12" ht="12.75">
      <c r="E74" s="38"/>
      <c r="F74" s="38"/>
      <c r="G74" s="38"/>
      <c r="H74" s="57"/>
      <c r="I74" s="57"/>
      <c r="K74" s="57"/>
      <c r="L74" s="57"/>
    </row>
    <row r="75" spans="1:12" ht="12.75">
      <c r="A75" s="60"/>
      <c r="C75" s="60"/>
      <c r="D75" s="38"/>
      <c r="E75" s="38"/>
      <c r="F75" s="38"/>
      <c r="G75" s="38"/>
      <c r="H75" s="57"/>
      <c r="I75" s="57"/>
      <c r="K75" s="57"/>
      <c r="L75" s="57"/>
    </row>
    <row r="77" spans="4:6" ht="12.75">
      <c r="D77" s="67" t="s">
        <v>118</v>
      </c>
      <c r="E77" s="67" t="s">
        <v>126</v>
      </c>
      <c r="F77" s="67" t="s">
        <v>94</v>
      </c>
    </row>
    <row r="78" spans="4:6" ht="12.75">
      <c r="D78" s="67">
        <f>19082*5</f>
        <v>95410</v>
      </c>
      <c r="E78" s="67">
        <f>42934*7</f>
        <v>300538</v>
      </c>
      <c r="F78" s="67">
        <f>SUM(D78:E78)</f>
        <v>395948</v>
      </c>
    </row>
    <row r="79" spans="4:6" ht="12.75">
      <c r="D79" s="67"/>
      <c r="E79" s="67"/>
      <c r="F79" s="67">
        <f>+F78/12</f>
        <v>32995.666666666664</v>
      </c>
    </row>
  </sheetData>
  <printOptions horizontalCentered="1"/>
  <pageMargins left="0.26" right="0.27" top="0.61" bottom="1.16" header="0.32" footer="0.5"/>
  <pageSetup fitToHeight="1" fitToWidth="1" horizontalDpi="300" verticalDpi="300" orientation="portrait" paperSize="9" scale="75" r:id="rId1"/>
  <headerFooter alignWithMargins="0">
    <oddFooter>&amp;C&amp;"Times New Roman,Regular"&amp;12 1&amp;R&amp;"Times New Roman,Regular"&amp;F&amp;A&amp;T&amp;D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workbookViewId="0" topLeftCell="A13">
      <selection activeCell="C63" sqref="C63"/>
    </sheetView>
  </sheetViews>
  <sheetFormatPr defaultColWidth="9.140625" defaultRowHeight="12.75"/>
  <cols>
    <col min="1" max="1" width="3.7109375" style="1" customWidth="1"/>
    <col min="2" max="2" width="40.7109375" style="1" customWidth="1"/>
    <col min="3" max="3" width="12.7109375" style="5" customWidth="1"/>
    <col min="4" max="4" width="3.7109375" style="8" customWidth="1"/>
    <col min="5" max="5" width="12.7109375" style="5" customWidth="1"/>
    <col min="6" max="8" width="9.140625" style="1" customWidth="1"/>
    <col min="9" max="9" width="12.00390625" style="1" customWidth="1"/>
    <col min="10" max="16384" width="9.140625" style="1" customWidth="1"/>
  </cols>
  <sheetData>
    <row r="2" spans="1:5" ht="15">
      <c r="A2" s="26" t="s">
        <v>0</v>
      </c>
      <c r="B2" s="26"/>
      <c r="C2" s="26"/>
      <c r="D2" s="26"/>
      <c r="E2" s="26"/>
    </row>
    <row r="3" spans="1:5" ht="12.75">
      <c r="A3" s="27" t="s">
        <v>58</v>
      </c>
      <c r="B3" s="27"/>
      <c r="C3" s="27"/>
      <c r="D3" s="27"/>
      <c r="E3" s="27"/>
    </row>
    <row r="4" spans="1:9" ht="15">
      <c r="A4" s="26" t="s">
        <v>59</v>
      </c>
      <c r="B4" s="26"/>
      <c r="C4" s="26"/>
      <c r="D4" s="26"/>
      <c r="E4" s="26"/>
      <c r="I4" s="7"/>
    </row>
    <row r="5" spans="1:9" ht="13.5" thickBot="1">
      <c r="A5" s="28"/>
      <c r="B5" s="28"/>
      <c r="C5" s="28"/>
      <c r="D5" s="28"/>
      <c r="E5" s="28"/>
      <c r="I5" s="7"/>
    </row>
    <row r="6" spans="1:9" ht="12.75">
      <c r="A6" s="15"/>
      <c r="B6" s="15"/>
      <c r="C6" s="16"/>
      <c r="D6" s="17"/>
      <c r="E6" s="16"/>
      <c r="I6" s="18"/>
    </row>
    <row r="7" spans="1:9" ht="15">
      <c r="A7" s="26" t="s">
        <v>121</v>
      </c>
      <c r="B7" s="26"/>
      <c r="C7" s="26"/>
      <c r="D7" s="26"/>
      <c r="E7" s="26"/>
      <c r="I7" s="7"/>
    </row>
    <row r="8" ht="12.75">
      <c r="A8" s="3"/>
    </row>
    <row r="9" spans="3:5" ht="12.75">
      <c r="C9" s="4" t="s">
        <v>60</v>
      </c>
      <c r="E9" s="4" t="s">
        <v>60</v>
      </c>
    </row>
    <row r="10" spans="3:5" ht="12.75">
      <c r="C10" s="4" t="s">
        <v>61</v>
      </c>
      <c r="E10" s="4" t="s">
        <v>62</v>
      </c>
    </row>
    <row r="11" spans="3:5" ht="12.75">
      <c r="C11" s="4" t="s">
        <v>5</v>
      </c>
      <c r="E11" s="4" t="s">
        <v>63</v>
      </c>
    </row>
    <row r="12" spans="3:5" ht="12.75">
      <c r="C12" s="4" t="s">
        <v>9</v>
      </c>
      <c r="E12" s="4" t="s">
        <v>64</v>
      </c>
    </row>
    <row r="13" spans="3:5" ht="12.75">
      <c r="C13" s="63" t="s">
        <v>122</v>
      </c>
      <c r="D13" s="64"/>
      <c r="E13" s="63" t="s">
        <v>109</v>
      </c>
    </row>
    <row r="14" spans="3:5" ht="12.75">
      <c r="C14" s="4" t="s">
        <v>13</v>
      </c>
      <c r="E14" s="4" t="s">
        <v>13</v>
      </c>
    </row>
    <row r="16" spans="1:7" ht="12.75">
      <c r="A16" s="1">
        <v>1</v>
      </c>
      <c r="B16" s="1" t="s">
        <v>65</v>
      </c>
      <c r="C16" s="5">
        <v>25824.236</v>
      </c>
      <c r="E16" s="5">
        <v>25577</v>
      </c>
      <c r="G16" s="5"/>
    </row>
    <row r="17" ht="12.75">
      <c r="G17" s="5"/>
    </row>
    <row r="18" spans="1:7" ht="12.75">
      <c r="A18" s="1">
        <v>2</v>
      </c>
      <c r="B18" s="1" t="s">
        <v>66</v>
      </c>
      <c r="C18" s="5">
        <v>0</v>
      </c>
      <c r="E18" s="5">
        <v>0</v>
      </c>
      <c r="G18" s="5"/>
    </row>
    <row r="19" ht="12.75">
      <c r="G19" s="5"/>
    </row>
    <row r="20" spans="1:7" ht="12.75">
      <c r="A20" s="1">
        <v>3</v>
      </c>
      <c r="B20" s="1" t="s">
        <v>67</v>
      </c>
      <c r="C20" s="5">
        <v>0</v>
      </c>
      <c r="E20" s="5">
        <v>0</v>
      </c>
      <c r="G20" s="5"/>
    </row>
    <row r="21" ht="12.75">
      <c r="G21" s="5"/>
    </row>
    <row r="22" spans="1:7" ht="12.75">
      <c r="A22" s="1">
        <v>4</v>
      </c>
      <c r="B22" s="1" t="s">
        <v>68</v>
      </c>
      <c r="C22" s="5">
        <v>0</v>
      </c>
      <c r="E22" s="5">
        <v>0</v>
      </c>
      <c r="G22" s="5"/>
    </row>
    <row r="23" ht="12.75">
      <c r="G23" s="5"/>
    </row>
    <row r="24" spans="1:7" ht="12.75">
      <c r="A24" s="1">
        <v>5</v>
      </c>
      <c r="B24" s="1" t="s">
        <v>69</v>
      </c>
      <c r="G24" s="5"/>
    </row>
    <row r="25" spans="2:7" ht="12.75">
      <c r="B25" s="2" t="s">
        <v>70</v>
      </c>
      <c r="C25" s="10">
        <v>0</v>
      </c>
      <c r="E25" s="10">
        <v>0</v>
      </c>
      <c r="G25" s="10"/>
    </row>
    <row r="26" spans="2:7" ht="12.75">
      <c r="B26" s="2" t="s">
        <v>71</v>
      </c>
      <c r="C26" s="11">
        <v>15469.932</v>
      </c>
      <c r="E26" s="11">
        <f>15538+53</f>
        <v>15591</v>
      </c>
      <c r="G26" s="11"/>
    </row>
    <row r="27" spans="2:7" ht="12.75">
      <c r="B27" s="2" t="s">
        <v>72</v>
      </c>
      <c r="C27" s="11">
        <v>0</v>
      </c>
      <c r="E27" s="11">
        <v>0</v>
      </c>
      <c r="G27" s="11"/>
    </row>
    <row r="28" spans="2:7" ht="12.75" hidden="1">
      <c r="B28" s="2" t="s">
        <v>73</v>
      </c>
      <c r="C28" s="11"/>
      <c r="E28" s="11"/>
      <c r="G28" s="11"/>
    </row>
    <row r="29" spans="2:7" ht="12.75">
      <c r="B29" s="2" t="s">
        <v>74</v>
      </c>
      <c r="C29" s="11">
        <v>11192.031</v>
      </c>
      <c r="E29" s="11">
        <v>13690</v>
      </c>
      <c r="G29" s="11"/>
    </row>
    <row r="30" spans="2:7" ht="12.75">
      <c r="B30" s="2" t="s">
        <v>75</v>
      </c>
      <c r="C30" s="11">
        <v>3147.235</v>
      </c>
      <c r="E30" s="11">
        <v>306</v>
      </c>
      <c r="G30" s="11"/>
    </row>
    <row r="31" spans="2:7" ht="12.75">
      <c r="B31" s="2" t="s">
        <v>117</v>
      </c>
      <c r="C31" s="11">
        <f>2487.031+158.005+110.725</f>
        <v>2755.761</v>
      </c>
      <c r="E31" s="11">
        <v>2234</v>
      </c>
      <c r="G31" s="11"/>
    </row>
    <row r="32" spans="3:7" ht="12.75">
      <c r="C32" s="12"/>
      <c r="E32" s="12"/>
      <c r="G32" s="12"/>
    </row>
    <row r="33" spans="2:7" ht="12.75">
      <c r="B33" s="2"/>
      <c r="C33" s="11">
        <f>SUM(C25:C32)</f>
        <v>32564.959000000003</v>
      </c>
      <c r="E33" s="11">
        <f>SUM(E25:E32)</f>
        <v>31821</v>
      </c>
      <c r="G33" s="11"/>
    </row>
    <row r="34" spans="3:7" ht="12.75">
      <c r="C34" s="11"/>
      <c r="E34" s="11"/>
      <c r="G34" s="11"/>
    </row>
    <row r="35" spans="1:7" ht="12.75">
      <c r="A35" s="1">
        <v>6</v>
      </c>
      <c r="B35" s="1" t="s">
        <v>76</v>
      </c>
      <c r="C35" s="11"/>
      <c r="E35" s="11"/>
      <c r="G35" s="11"/>
    </row>
    <row r="36" spans="2:7" ht="12.75">
      <c r="B36" s="2" t="s">
        <v>77</v>
      </c>
      <c r="C36" s="11">
        <v>3020.11</v>
      </c>
      <c r="E36" s="11">
        <v>2261</v>
      </c>
      <c r="G36" s="11"/>
    </row>
    <row r="37" spans="2:7" ht="12.75">
      <c r="B37" s="2" t="s">
        <v>78</v>
      </c>
      <c r="C37" s="11">
        <f>2922+26.495</f>
        <v>2948.495</v>
      </c>
      <c r="E37" s="11">
        <f>4190+5</f>
        <v>4195</v>
      </c>
      <c r="G37" s="11"/>
    </row>
    <row r="38" spans="2:7" ht="12" customHeight="1" hidden="1">
      <c r="B38" s="2" t="s">
        <v>79</v>
      </c>
      <c r="C38" s="11"/>
      <c r="E38" s="11"/>
      <c r="G38" s="11"/>
    </row>
    <row r="39" spans="2:7" ht="12.75">
      <c r="B39" s="2" t="s">
        <v>80</v>
      </c>
      <c r="C39" s="11">
        <v>1696.357</v>
      </c>
      <c r="E39" s="11">
        <v>1874</v>
      </c>
      <c r="G39" s="11"/>
    </row>
    <row r="40" spans="2:7" ht="12.75">
      <c r="B40" s="2" t="s">
        <v>81</v>
      </c>
      <c r="C40" s="12">
        <v>3091</v>
      </c>
      <c r="E40" s="12">
        <f>1374-1</f>
        <v>1373</v>
      </c>
      <c r="G40" s="12"/>
    </row>
    <row r="41" spans="2:7" ht="12.75">
      <c r="B41" s="66"/>
      <c r="C41" s="12">
        <f>SUM(C36:C40)-1</f>
        <v>10754.962</v>
      </c>
      <c r="E41" s="12">
        <f>SUM(E36:E40)</f>
        <v>9703</v>
      </c>
      <c r="G41" s="12"/>
    </row>
    <row r="42" ht="12.75">
      <c r="G42" s="5"/>
    </row>
    <row r="43" spans="1:7" ht="12.75">
      <c r="A43" s="1">
        <v>7</v>
      </c>
      <c r="B43" s="1" t="s">
        <v>82</v>
      </c>
      <c r="C43" s="9">
        <f>+C33-C41</f>
        <v>21809.997000000003</v>
      </c>
      <c r="E43" s="9">
        <f>+E33-E41</f>
        <v>22118</v>
      </c>
      <c r="G43" s="9"/>
    </row>
    <row r="44" spans="3:7" ht="13.5" thickBot="1">
      <c r="C44" s="13">
        <f>+C16+C43</f>
        <v>47634.23300000001</v>
      </c>
      <c r="E44" s="13">
        <f>+E16+E43</f>
        <v>47695</v>
      </c>
      <c r="G44" s="13"/>
    </row>
    <row r="45" ht="13.5" thickTop="1">
      <c r="G45" s="5"/>
    </row>
    <row r="46" spans="1:7" ht="12.75">
      <c r="A46" s="1">
        <v>8</v>
      </c>
      <c r="B46" s="1" t="s">
        <v>83</v>
      </c>
      <c r="G46" s="5"/>
    </row>
    <row r="47" spans="2:7" ht="12.75">
      <c r="B47" s="2" t="s">
        <v>84</v>
      </c>
      <c r="C47" s="5">
        <v>42934.5</v>
      </c>
      <c r="E47" s="5">
        <v>19082</v>
      </c>
      <c r="G47" s="5"/>
    </row>
    <row r="48" spans="2:7" ht="12.75">
      <c r="B48" s="2"/>
      <c r="G48" s="5"/>
    </row>
    <row r="49" spans="2:7" ht="12.75">
      <c r="B49" s="2" t="s">
        <v>100</v>
      </c>
      <c r="C49" s="9">
        <f>3975.416+126.042+3532.777-3091</f>
        <v>4543.235000000001</v>
      </c>
      <c r="E49" s="9">
        <v>27909</v>
      </c>
      <c r="G49" s="9"/>
    </row>
    <row r="50" spans="2:7" ht="12.75">
      <c r="B50" s="2"/>
      <c r="G50" s="5"/>
    </row>
    <row r="51" spans="2:7" ht="12.75">
      <c r="B51" s="2"/>
      <c r="C51" s="5">
        <f>SUM(C47:C50)</f>
        <v>47477.735</v>
      </c>
      <c r="E51" s="5">
        <f>SUM(E47:E50)</f>
        <v>46991</v>
      </c>
      <c r="G51" s="5"/>
    </row>
    <row r="52" spans="2:7" ht="12.75">
      <c r="B52" s="2"/>
      <c r="G52" s="5"/>
    </row>
    <row r="53" spans="1:7" ht="12.75">
      <c r="A53" s="1">
        <v>9</v>
      </c>
      <c r="B53" s="1" t="s">
        <v>85</v>
      </c>
      <c r="C53" s="5">
        <v>0</v>
      </c>
      <c r="E53" s="5">
        <v>0</v>
      </c>
      <c r="G53" s="5"/>
    </row>
    <row r="54" spans="6:7" ht="12.75">
      <c r="F54" s="14"/>
      <c r="G54" s="5"/>
    </row>
    <row r="55" spans="1:7" ht="12.75">
      <c r="A55" s="1">
        <v>10</v>
      </c>
      <c r="B55" s="1" t="s">
        <v>86</v>
      </c>
      <c r="C55" s="5">
        <v>0</v>
      </c>
      <c r="E55" s="5">
        <v>0</v>
      </c>
      <c r="G55" s="5"/>
    </row>
    <row r="56" ht="12.75">
      <c r="G56" s="5"/>
    </row>
    <row r="57" spans="1:7" ht="12.75">
      <c r="A57" s="1">
        <v>11</v>
      </c>
      <c r="B57" s="1" t="s">
        <v>87</v>
      </c>
      <c r="G57" s="5"/>
    </row>
    <row r="58" spans="2:7" ht="12.75">
      <c r="B58" s="2" t="s">
        <v>88</v>
      </c>
      <c r="C58" s="5">
        <v>3.913</v>
      </c>
      <c r="E58" s="5">
        <v>26</v>
      </c>
      <c r="G58" s="5"/>
    </row>
    <row r="59" spans="2:7" ht="12.75">
      <c r="B59" s="2"/>
      <c r="G59" s="5"/>
    </row>
    <row r="60" spans="1:7" ht="12.75">
      <c r="A60" s="1">
        <v>12</v>
      </c>
      <c r="B60" s="1" t="s">
        <v>101</v>
      </c>
      <c r="C60" s="5">
        <v>152</v>
      </c>
      <c r="E60" s="9">
        <v>678</v>
      </c>
      <c r="G60" s="5"/>
    </row>
    <row r="61" spans="3:7" ht="13.5" thickBot="1">
      <c r="C61" s="13">
        <f>SUM(C51:C60)</f>
        <v>47633.648</v>
      </c>
      <c r="E61" s="13">
        <f>SUM(E51:E60)</f>
        <v>47695</v>
      </c>
      <c r="G61" s="13"/>
    </row>
    <row r="62" spans="3:7" ht="13.5" thickTop="1">
      <c r="C62" s="16"/>
      <c r="E62" s="16"/>
      <c r="G62" s="16"/>
    </row>
    <row r="63" spans="1:7" ht="12.75">
      <c r="A63" s="1">
        <v>13</v>
      </c>
      <c r="B63" s="1" t="s">
        <v>89</v>
      </c>
      <c r="C63" s="5">
        <f>C51/C47*100</f>
        <v>110.58178155096716</v>
      </c>
      <c r="E63" s="5">
        <f>E51/E47*100</f>
        <v>246.2582538517975</v>
      </c>
      <c r="G63" s="5"/>
    </row>
    <row r="64" ht="12.75">
      <c r="G64" s="5"/>
    </row>
    <row r="65" spans="3:7" ht="12.75">
      <c r="C65" s="5">
        <f>+C61-C44</f>
        <v>-0.5850000000064028</v>
      </c>
      <c r="E65" s="5">
        <f>+E61-E44</f>
        <v>0</v>
      </c>
      <c r="G65" s="5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printOptions horizontalCentered="1"/>
  <pageMargins left="0.75" right="0.75" top="0.61" bottom="1" header="0.2" footer="0.63"/>
  <pageSetup fitToHeight="1" fitToWidth="1" horizontalDpi="300" verticalDpi="300" orientation="portrait" paperSize="9" scale="89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5"/>
  <sheetViews>
    <sheetView zoomScale="75" zoomScaleNormal="75" workbookViewId="0" topLeftCell="A1">
      <pane xSplit="4" ySplit="15" topLeftCell="E25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G30" sqref="G30"/>
    </sheetView>
  </sheetViews>
  <sheetFormatPr defaultColWidth="9.140625" defaultRowHeight="12.75"/>
  <cols>
    <col min="1" max="2" width="3.7109375" style="22" customWidth="1"/>
    <col min="3" max="3" width="42.57421875" style="22" customWidth="1"/>
    <col min="4" max="4" width="13.7109375" style="40" hidden="1" customWidth="1"/>
    <col min="5" max="5" width="12.28125" style="34" customWidth="1"/>
    <col min="6" max="7" width="12.28125" style="21" customWidth="1"/>
    <col min="8" max="8" width="21.421875" style="21" bestFit="1" customWidth="1"/>
    <col min="9" max="9" width="17.140625" style="34" customWidth="1"/>
    <col min="10" max="10" width="20.140625" style="42" hidden="1" customWidth="1"/>
    <col min="11" max="11" width="13.28125" style="52" hidden="1" customWidth="1"/>
    <col min="12" max="12" width="20.00390625" style="34" hidden="1" customWidth="1"/>
    <col min="13" max="13" width="9.8515625" style="1" customWidth="1"/>
    <col min="14" max="14" width="11.57421875" style="1" customWidth="1"/>
    <col min="15" max="15" width="3.00390625" style="1" customWidth="1"/>
    <col min="16" max="17" width="9.8515625" style="1" customWidth="1"/>
    <col min="18" max="16384" width="9.140625" style="1" customWidth="1"/>
  </cols>
  <sheetData>
    <row r="2" spans="1:12" ht="1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45"/>
      <c r="K2" s="49"/>
      <c r="L2" s="31"/>
    </row>
    <row r="3" spans="1:12" ht="12.7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46"/>
      <c r="K3" s="50"/>
      <c r="L3" s="32"/>
    </row>
    <row r="4" spans="1:12" ht="15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45"/>
      <c r="K4" s="49"/>
      <c r="L4" s="31"/>
    </row>
    <row r="5" spans="1:12" ht="13.5" thickBot="1">
      <c r="A5" s="23"/>
      <c r="B5" s="23"/>
      <c r="C5" s="23"/>
      <c r="D5" s="39"/>
      <c r="E5" s="33"/>
      <c r="F5" s="20"/>
      <c r="G5" s="20"/>
      <c r="H5" s="20"/>
      <c r="I5" s="33"/>
      <c r="J5" s="43"/>
      <c r="K5" s="51"/>
      <c r="L5" s="33"/>
    </row>
    <row r="6" ht="12.75">
      <c r="A6" s="24"/>
    </row>
    <row r="7" spans="1:12" ht="15">
      <c r="A7" s="69" t="s">
        <v>125</v>
      </c>
      <c r="B7" s="69"/>
      <c r="C7" s="69"/>
      <c r="D7" s="69"/>
      <c r="E7" s="69"/>
      <c r="F7" s="69"/>
      <c r="G7" s="69"/>
      <c r="H7" s="69"/>
      <c r="I7" s="69"/>
      <c r="J7" s="47"/>
      <c r="K7" s="53"/>
      <c r="L7" s="35"/>
    </row>
    <row r="9" ht="12.75">
      <c r="A9" s="24"/>
    </row>
    <row r="10" spans="5:12" ht="12.75">
      <c r="E10" s="36"/>
      <c r="F10" s="25"/>
      <c r="G10" s="25"/>
      <c r="H10" s="25"/>
      <c r="I10" s="36"/>
      <c r="J10" s="44"/>
      <c r="K10" s="54" t="s">
        <v>4</v>
      </c>
      <c r="L10" s="36"/>
    </row>
    <row r="11" spans="4:12" ht="12.75">
      <c r="D11" s="41" t="s">
        <v>5</v>
      </c>
      <c r="E11" s="37"/>
      <c r="F11" s="19"/>
      <c r="G11" s="19"/>
      <c r="H11" s="29"/>
      <c r="I11" s="55"/>
      <c r="J11" s="41" t="s">
        <v>6</v>
      </c>
      <c r="K11" s="55" t="s">
        <v>5</v>
      </c>
      <c r="L11" s="37" t="s">
        <v>6</v>
      </c>
    </row>
    <row r="12" spans="4:12" ht="12.75">
      <c r="D12" s="41" t="s">
        <v>7</v>
      </c>
      <c r="E12" s="37" t="s">
        <v>91</v>
      </c>
      <c r="F12" s="19" t="s">
        <v>91</v>
      </c>
      <c r="G12" s="19" t="s">
        <v>91</v>
      </c>
      <c r="H12" s="29" t="s">
        <v>92</v>
      </c>
      <c r="I12" s="55" t="s">
        <v>94</v>
      </c>
      <c r="J12" s="41" t="s">
        <v>8</v>
      </c>
      <c r="K12" s="55" t="s">
        <v>7</v>
      </c>
      <c r="L12" s="37" t="s">
        <v>8</v>
      </c>
    </row>
    <row r="13" spans="4:12" ht="12.75">
      <c r="D13" s="41" t="s">
        <v>9</v>
      </c>
      <c r="E13" s="37" t="s">
        <v>90</v>
      </c>
      <c r="F13" s="19" t="s">
        <v>90</v>
      </c>
      <c r="G13" s="19" t="s">
        <v>90</v>
      </c>
      <c r="H13" s="29" t="s">
        <v>9</v>
      </c>
      <c r="I13" s="55"/>
      <c r="J13" s="41" t="s">
        <v>9</v>
      </c>
      <c r="K13" s="55" t="s">
        <v>10</v>
      </c>
      <c r="L13" s="37" t="s">
        <v>11</v>
      </c>
    </row>
    <row r="14" spans="4:12" ht="12.75">
      <c r="D14" s="41" t="s">
        <v>93</v>
      </c>
      <c r="E14" s="37" t="s">
        <v>123</v>
      </c>
      <c r="F14" s="19" t="s">
        <v>119</v>
      </c>
      <c r="G14" s="19" t="s">
        <v>124</v>
      </c>
      <c r="H14" s="29" t="s">
        <v>120</v>
      </c>
      <c r="I14" s="55" t="s">
        <v>123</v>
      </c>
      <c r="J14" s="41" t="s">
        <v>12</v>
      </c>
      <c r="K14" s="55" t="str">
        <f>E14</f>
        <v>31/03/02</v>
      </c>
      <c r="L14" s="37" t="s">
        <v>96</v>
      </c>
    </row>
    <row r="15" spans="4:12" ht="12.75">
      <c r="D15" s="41" t="s">
        <v>13</v>
      </c>
      <c r="E15" s="37"/>
      <c r="F15" s="19"/>
      <c r="G15" s="19"/>
      <c r="H15" s="29"/>
      <c r="I15" s="55"/>
      <c r="J15" s="41" t="s">
        <v>14</v>
      </c>
      <c r="K15" s="55" t="s">
        <v>14</v>
      </c>
      <c r="L15" s="37" t="s">
        <v>14</v>
      </c>
    </row>
    <row r="16" spans="4:9" ht="12.75">
      <c r="D16" s="42"/>
      <c r="H16" s="30"/>
      <c r="I16" s="52"/>
    </row>
    <row r="17" spans="1:17" ht="12.75">
      <c r="A17" s="22">
        <v>1</v>
      </c>
      <c r="B17" s="22" t="s">
        <v>15</v>
      </c>
      <c r="C17" s="22" t="s">
        <v>16</v>
      </c>
      <c r="D17" s="42">
        <v>14883</v>
      </c>
      <c r="E17" s="34">
        <v>5238.38</v>
      </c>
      <c r="F17" s="21">
        <v>4323.092</v>
      </c>
      <c r="G17" s="21">
        <v>5626.625</v>
      </c>
      <c r="H17" s="30">
        <f>SUM(E17:G17)</f>
        <v>15188.097</v>
      </c>
      <c r="I17" s="52">
        <v>62083.922</v>
      </c>
      <c r="J17" s="42">
        <v>13972</v>
      </c>
      <c r="L17" s="34">
        <v>55426.623</v>
      </c>
      <c r="M17" s="5"/>
      <c r="N17" s="5"/>
      <c r="P17" s="5"/>
      <c r="Q17" s="5"/>
    </row>
    <row r="18" spans="4:17" ht="12.75">
      <c r="D18" s="42"/>
      <c r="H18" s="30"/>
      <c r="I18" s="68"/>
      <c r="J18" s="48"/>
      <c r="M18" s="5"/>
      <c r="N18" s="5"/>
      <c r="P18" s="5"/>
      <c r="Q18" s="5"/>
    </row>
    <row r="19" spans="2:17" ht="12.75">
      <c r="B19" s="22" t="s">
        <v>17</v>
      </c>
      <c r="C19" s="22" t="s">
        <v>18</v>
      </c>
      <c r="D19" s="42">
        <v>0</v>
      </c>
      <c r="E19" s="34">
        <v>0</v>
      </c>
      <c r="F19" s="21">
        <v>0</v>
      </c>
      <c r="G19" s="21">
        <v>0</v>
      </c>
      <c r="H19" s="30">
        <f>SUM(E19:G19)</f>
        <v>0</v>
      </c>
      <c r="I19" s="52"/>
      <c r="J19" s="42">
        <v>0</v>
      </c>
      <c r="K19" s="52">
        <f>E19</f>
        <v>0</v>
      </c>
      <c r="L19" s="34">
        <f>J19</f>
        <v>0</v>
      </c>
      <c r="M19" s="5"/>
      <c r="N19" s="5"/>
      <c r="P19" s="5"/>
      <c r="Q19" s="5"/>
    </row>
    <row r="20" spans="4:17" ht="12.75">
      <c r="D20" s="42"/>
      <c r="H20" s="30"/>
      <c r="I20" s="52"/>
      <c r="M20" s="5"/>
      <c r="N20" s="5"/>
      <c r="P20" s="5"/>
      <c r="Q20" s="5"/>
    </row>
    <row r="21" spans="2:17" ht="12.75">
      <c r="B21" s="22" t="s">
        <v>19</v>
      </c>
      <c r="C21" s="22" t="s">
        <v>20</v>
      </c>
      <c r="D21" s="42">
        <f>280-131</f>
        <v>149</v>
      </c>
      <c r="E21" s="34">
        <v>31.835</v>
      </c>
      <c r="F21" s="21">
        <v>27.155</v>
      </c>
      <c r="G21" s="21">
        <v>34.835</v>
      </c>
      <c r="H21" s="30">
        <f>SUM(E21:G21)</f>
        <v>93.825</v>
      </c>
      <c r="I21" s="52">
        <v>445.635</v>
      </c>
      <c r="J21" s="42">
        <f>97-48</f>
        <v>49</v>
      </c>
      <c r="L21" s="34">
        <v>222.692</v>
      </c>
      <c r="M21" s="5"/>
      <c r="N21" s="5"/>
      <c r="P21" s="5"/>
      <c r="Q21" s="5"/>
    </row>
    <row r="22" spans="4:17" ht="12.75">
      <c r="D22" s="42"/>
      <c r="H22" s="30"/>
      <c r="I22" s="52"/>
      <c r="M22" s="5"/>
      <c r="N22" s="5"/>
      <c r="P22" s="5"/>
      <c r="Q22" s="5"/>
    </row>
    <row r="23" spans="1:17" ht="12.75">
      <c r="A23" s="22">
        <v>2</v>
      </c>
      <c r="B23" s="22" t="s">
        <v>15</v>
      </c>
      <c r="C23" s="22" t="s">
        <v>21</v>
      </c>
      <c r="D23" s="42">
        <v>2899</v>
      </c>
      <c r="E23" s="34">
        <f>268.99+856.565</f>
        <v>1125.555</v>
      </c>
      <c r="F23" s="21">
        <f>266.016+259.91</f>
        <v>525.926</v>
      </c>
      <c r="G23" s="21">
        <f>264.794+1009.14</f>
        <v>1273.934</v>
      </c>
      <c r="H23" s="30">
        <f>SUM(E23:G23)</f>
        <v>2925.415</v>
      </c>
      <c r="I23" s="52">
        <f>3113.936+8398.225</f>
        <v>11512.161</v>
      </c>
      <c r="J23" s="42">
        <v>2725</v>
      </c>
      <c r="L23" s="34">
        <f>11616.206+1672.525-11.284</f>
        <v>13277.447</v>
      </c>
      <c r="M23" s="5"/>
      <c r="N23" s="5"/>
      <c r="P23" s="5"/>
      <c r="Q23" s="5"/>
    </row>
    <row r="24" spans="3:17" ht="12.75">
      <c r="C24" s="22" t="s">
        <v>22</v>
      </c>
      <c r="D24" s="42"/>
      <c r="H24" s="30"/>
      <c r="I24" s="52"/>
      <c r="M24" s="5"/>
      <c r="N24" s="5"/>
      <c r="P24" s="5"/>
      <c r="Q24" s="5"/>
    </row>
    <row r="25" spans="3:17" ht="12.75">
      <c r="C25" s="22" t="s">
        <v>23</v>
      </c>
      <c r="D25" s="42"/>
      <c r="H25" s="30"/>
      <c r="I25" s="52"/>
      <c r="M25" s="5"/>
      <c r="N25" s="5"/>
      <c r="P25" s="5"/>
      <c r="Q25" s="5"/>
    </row>
    <row r="26" spans="3:17" ht="12.75">
      <c r="C26" s="22" t="s">
        <v>24</v>
      </c>
      <c r="D26" s="42"/>
      <c r="H26" s="30"/>
      <c r="I26" s="52"/>
      <c r="M26" s="5"/>
      <c r="N26" s="5"/>
      <c r="P26" s="5"/>
      <c r="Q26" s="5"/>
    </row>
    <row r="27" spans="4:17" ht="12.75">
      <c r="D27" s="42"/>
      <c r="H27" s="30"/>
      <c r="I27" s="52"/>
      <c r="M27" s="5"/>
      <c r="N27" s="5"/>
      <c r="P27" s="5"/>
      <c r="Q27" s="5"/>
    </row>
    <row r="28" spans="2:17" ht="12.75">
      <c r="B28" s="22" t="s">
        <v>17</v>
      </c>
      <c r="C28" s="22" t="s">
        <v>25</v>
      </c>
      <c r="D28" s="42">
        <v>0</v>
      </c>
      <c r="E28" s="34">
        <v>0</v>
      </c>
      <c r="F28" s="21">
        <v>0</v>
      </c>
      <c r="G28" s="21">
        <v>0</v>
      </c>
      <c r="H28" s="30">
        <f>SUM(E28:G28)</f>
        <v>0</v>
      </c>
      <c r="I28" s="52"/>
      <c r="J28" s="42">
        <v>0</v>
      </c>
      <c r="K28" s="52">
        <f>E28</f>
        <v>0</v>
      </c>
      <c r="L28" s="34">
        <f>J28</f>
        <v>0</v>
      </c>
      <c r="M28" s="5"/>
      <c r="N28" s="5"/>
      <c r="P28" s="5"/>
      <c r="Q28" s="5"/>
    </row>
    <row r="29" spans="4:17" ht="12.75">
      <c r="D29" s="42"/>
      <c r="H29" s="30"/>
      <c r="I29" s="52"/>
      <c r="M29" s="5"/>
      <c r="N29" s="5"/>
      <c r="P29" s="5"/>
      <c r="Q29" s="5"/>
    </row>
    <row r="30" spans="1:17" s="58" customFormat="1" ht="12.75">
      <c r="A30" s="38"/>
      <c r="B30" s="38" t="s">
        <v>19</v>
      </c>
      <c r="C30" s="38" t="s">
        <v>26</v>
      </c>
      <c r="D30" s="34">
        <v>404</v>
      </c>
      <c r="E30" s="34">
        <v>268.99</v>
      </c>
      <c r="F30" s="34">
        <v>266.016</v>
      </c>
      <c r="G30" s="34">
        <v>264.794</v>
      </c>
      <c r="H30" s="30">
        <f>SUM(E30:G30)</f>
        <v>799.8000000000001</v>
      </c>
      <c r="I30" s="52">
        <v>3113.936</v>
      </c>
      <c r="J30" s="34">
        <v>604</v>
      </c>
      <c r="K30" s="34"/>
      <c r="L30" s="34"/>
      <c r="M30" s="57"/>
      <c r="N30" s="57"/>
      <c r="P30" s="57"/>
      <c r="Q30" s="57"/>
    </row>
    <row r="31" spans="4:17" ht="12.75">
      <c r="D31" s="42"/>
      <c r="H31" s="30"/>
      <c r="I31" s="52"/>
      <c r="M31" s="5"/>
      <c r="N31" s="5"/>
      <c r="P31" s="5"/>
      <c r="Q31" s="5"/>
    </row>
    <row r="32" spans="2:17" ht="12.75">
      <c r="B32" s="22" t="s">
        <v>27</v>
      </c>
      <c r="C32" s="22" t="s">
        <v>28</v>
      </c>
      <c r="D32" s="42">
        <v>0</v>
      </c>
      <c r="E32" s="34">
        <v>0</v>
      </c>
      <c r="F32" s="21">
        <v>0</v>
      </c>
      <c r="G32" s="21">
        <v>0</v>
      </c>
      <c r="H32" s="30">
        <f>SUM(E32:G32)</f>
        <v>0</v>
      </c>
      <c r="I32" s="52"/>
      <c r="J32" s="42">
        <v>0</v>
      </c>
      <c r="K32" s="52">
        <f>E32</f>
        <v>0</v>
      </c>
      <c r="L32" s="34">
        <f>J32</f>
        <v>0</v>
      </c>
      <c r="M32" s="5"/>
      <c r="N32" s="5"/>
      <c r="P32" s="5"/>
      <c r="Q32" s="5"/>
    </row>
    <row r="33" spans="4:17" ht="12.75">
      <c r="D33" s="42"/>
      <c r="H33" s="30"/>
      <c r="I33" s="52"/>
      <c r="M33" s="5"/>
      <c r="N33" s="5"/>
      <c r="P33" s="5"/>
      <c r="Q33" s="5"/>
    </row>
    <row r="34" spans="2:17" ht="12.75">
      <c r="B34" s="22" t="s">
        <v>29</v>
      </c>
      <c r="C34" s="22" t="s">
        <v>30</v>
      </c>
      <c r="D34" s="42">
        <f>D23-D30</f>
        <v>2495</v>
      </c>
      <c r="E34" s="34">
        <f>E23-E30</f>
        <v>856.565</v>
      </c>
      <c r="F34" s="21">
        <f>F23-F30</f>
        <v>259.91</v>
      </c>
      <c r="G34" s="21">
        <f>G23-G30</f>
        <v>1009.14</v>
      </c>
      <c r="H34" s="30">
        <f>SUM(E34:G34)</f>
        <v>2125.6150000000002</v>
      </c>
      <c r="I34" s="52">
        <f>I23-I30</f>
        <v>8398.225</v>
      </c>
      <c r="J34" s="42">
        <f>J23-J30</f>
        <v>2121</v>
      </c>
      <c r="K34" s="52">
        <f>K23-K30</f>
        <v>0</v>
      </c>
      <c r="L34" s="34">
        <f>L23-L30</f>
        <v>13277.447</v>
      </c>
      <c r="M34" s="5"/>
      <c r="N34" s="5"/>
      <c r="P34" s="5"/>
      <c r="Q34" s="5"/>
    </row>
    <row r="35" spans="3:17" ht="12.75">
      <c r="C35" s="22" t="s">
        <v>22</v>
      </c>
      <c r="D35" s="42"/>
      <c r="H35" s="30"/>
      <c r="I35" s="52"/>
      <c r="M35" s="5"/>
      <c r="N35" s="5"/>
      <c r="P35" s="5"/>
      <c r="Q35" s="5"/>
    </row>
    <row r="36" spans="3:17" ht="12.75">
      <c r="C36" s="22" t="s">
        <v>31</v>
      </c>
      <c r="D36" s="42"/>
      <c r="H36" s="30"/>
      <c r="I36" s="52"/>
      <c r="M36" s="5"/>
      <c r="N36" s="5"/>
      <c r="P36" s="5"/>
      <c r="Q36" s="5"/>
    </row>
    <row r="37" spans="3:17" ht="12.75">
      <c r="C37" s="22" t="s">
        <v>32</v>
      </c>
      <c r="D37" s="42"/>
      <c r="H37" s="30"/>
      <c r="I37" s="52"/>
      <c r="M37" s="5"/>
      <c r="N37" s="5"/>
      <c r="P37" s="5"/>
      <c r="Q37" s="5"/>
    </row>
    <row r="38" spans="4:17" ht="12.75">
      <c r="D38" s="42"/>
      <c r="H38" s="30"/>
      <c r="I38" s="52"/>
      <c r="M38" s="5"/>
      <c r="N38" s="5"/>
      <c r="P38" s="5"/>
      <c r="Q38" s="5"/>
    </row>
    <row r="39" spans="2:17" ht="12.75">
      <c r="B39" s="22" t="s">
        <v>33</v>
      </c>
      <c r="C39" s="22" t="s">
        <v>34</v>
      </c>
      <c r="D39" s="42">
        <v>0</v>
      </c>
      <c r="E39" s="34">
        <v>0</v>
      </c>
      <c r="F39" s="21">
        <v>0</v>
      </c>
      <c r="G39" s="21">
        <v>0</v>
      </c>
      <c r="H39" s="30">
        <f>SUM(E39:G39)</f>
        <v>0</v>
      </c>
      <c r="I39" s="52">
        <v>0</v>
      </c>
      <c r="J39" s="42">
        <v>0</v>
      </c>
      <c r="K39" s="52">
        <f>E39</f>
        <v>0</v>
      </c>
      <c r="M39" s="5"/>
      <c r="N39" s="5"/>
      <c r="P39" s="5"/>
      <c r="Q39" s="5"/>
    </row>
    <row r="40" spans="4:17" ht="12.75">
      <c r="D40" s="42"/>
      <c r="H40" s="30"/>
      <c r="I40" s="52"/>
      <c r="M40" s="5"/>
      <c r="N40" s="5"/>
      <c r="P40" s="5"/>
      <c r="Q40" s="5"/>
    </row>
    <row r="41" spans="2:17" ht="12.75">
      <c r="B41" s="22" t="s">
        <v>35</v>
      </c>
      <c r="C41" s="22" t="s">
        <v>36</v>
      </c>
      <c r="D41" s="42">
        <f>+D34</f>
        <v>2495</v>
      </c>
      <c r="E41" s="34">
        <f>+E34</f>
        <v>856.565</v>
      </c>
      <c r="F41" s="21">
        <f>+F34</f>
        <v>259.91</v>
      </c>
      <c r="G41" s="21">
        <f>+G34</f>
        <v>1009.14</v>
      </c>
      <c r="H41" s="30">
        <f>SUM(E41:G41)</f>
        <v>2125.6150000000002</v>
      </c>
      <c r="I41" s="52">
        <f>+I34</f>
        <v>8398.225</v>
      </c>
      <c r="J41" s="42">
        <f>+J34</f>
        <v>2121</v>
      </c>
      <c r="K41" s="52">
        <f>+K34</f>
        <v>0</v>
      </c>
      <c r="L41" s="34">
        <f>+L34</f>
        <v>13277.447</v>
      </c>
      <c r="M41" s="5"/>
      <c r="N41" s="5"/>
      <c r="P41" s="5"/>
      <c r="Q41" s="5"/>
    </row>
    <row r="42" spans="3:17" ht="12.75">
      <c r="C42" s="22" t="s">
        <v>24</v>
      </c>
      <c r="D42" s="42"/>
      <c r="H42" s="30"/>
      <c r="I42" s="52"/>
      <c r="M42" s="5"/>
      <c r="N42" s="5"/>
      <c r="P42" s="5"/>
      <c r="Q42" s="5"/>
    </row>
    <row r="43" spans="4:17" ht="12.75">
      <c r="D43" s="42"/>
      <c r="H43" s="30"/>
      <c r="I43" s="52"/>
      <c r="M43" s="5"/>
      <c r="N43" s="5"/>
      <c r="P43" s="5"/>
      <c r="Q43" s="5"/>
    </row>
    <row r="44" spans="2:17" ht="12.75">
      <c r="B44" s="22" t="s">
        <v>37</v>
      </c>
      <c r="C44" s="22" t="s">
        <v>38</v>
      </c>
      <c r="D44" s="42">
        <f>D41*0.28</f>
        <v>698.6</v>
      </c>
      <c r="E44" s="34">
        <v>879.041</v>
      </c>
      <c r="F44" s="21">
        <v>52.309</v>
      </c>
      <c r="G44" s="21">
        <v>264.623</v>
      </c>
      <c r="H44" s="30">
        <f>SUM(E44:G44)</f>
        <v>1195.973</v>
      </c>
      <c r="I44" s="52">
        <v>2950.571</v>
      </c>
      <c r="J44" s="42">
        <f>J41*0.28</f>
        <v>593.8800000000001</v>
      </c>
      <c r="K44" s="52">
        <v>1598</v>
      </c>
      <c r="L44" s="34">
        <f>L41*0.28</f>
        <v>3717.6851600000005</v>
      </c>
      <c r="M44" s="5"/>
      <c r="N44" s="5"/>
      <c r="P44" s="5"/>
      <c r="Q44" s="5"/>
    </row>
    <row r="45" spans="4:17" ht="12.75">
      <c r="D45" s="42"/>
      <c r="H45" s="30"/>
      <c r="I45" s="52"/>
      <c r="M45" s="5"/>
      <c r="N45" s="5"/>
      <c r="P45" s="5"/>
      <c r="Q45" s="5"/>
    </row>
    <row r="46" spans="2:17" ht="12.75">
      <c r="B46" s="22" t="s">
        <v>39</v>
      </c>
      <c r="C46" s="22" t="s">
        <v>40</v>
      </c>
      <c r="D46" s="42">
        <f>+D41-D44</f>
        <v>1796.4</v>
      </c>
      <c r="E46" s="34">
        <f>+E41-E44</f>
        <v>-22.476</v>
      </c>
      <c r="F46" s="21">
        <f>+F41-F44</f>
        <v>207.60100000000003</v>
      </c>
      <c r="G46" s="21">
        <f>+G41-G44</f>
        <v>744.517</v>
      </c>
      <c r="H46" s="30">
        <f>SUM(E46:G46)-1</f>
        <v>928.642</v>
      </c>
      <c r="I46" s="52">
        <f>+I41-I44</f>
        <v>5447.654</v>
      </c>
      <c r="J46" s="42">
        <f>+J41-J44</f>
        <v>1527.12</v>
      </c>
      <c r="K46" s="52">
        <f>+K41-K44</f>
        <v>-1598</v>
      </c>
      <c r="L46" s="34">
        <f>+L41-L44</f>
        <v>9559.76184</v>
      </c>
      <c r="M46" s="5"/>
      <c r="N46" s="5"/>
      <c r="P46" s="5"/>
      <c r="Q46" s="5"/>
    </row>
    <row r="47" spans="3:17" ht="12.75">
      <c r="C47" s="22" t="s">
        <v>41</v>
      </c>
      <c r="D47" s="42"/>
      <c r="H47" s="30"/>
      <c r="I47" s="52"/>
      <c r="M47" s="5"/>
      <c r="N47" s="5"/>
      <c r="P47" s="5"/>
      <c r="Q47" s="5"/>
    </row>
    <row r="48" spans="4:17" ht="12.75">
      <c r="D48" s="42"/>
      <c r="H48" s="30"/>
      <c r="I48" s="52"/>
      <c r="M48" s="5"/>
      <c r="N48" s="5"/>
      <c r="P48" s="5"/>
      <c r="Q48" s="5"/>
    </row>
    <row r="49" spans="3:17" ht="12.75">
      <c r="C49" s="22" t="s">
        <v>42</v>
      </c>
      <c r="D49" s="42">
        <v>0</v>
      </c>
      <c r="E49" s="34">
        <v>0</v>
      </c>
      <c r="F49" s="21">
        <v>0</v>
      </c>
      <c r="G49" s="21">
        <v>0</v>
      </c>
      <c r="H49" s="30">
        <f>SUM(E49:G49)</f>
        <v>0</v>
      </c>
      <c r="I49" s="52">
        <v>0</v>
      </c>
      <c r="J49" s="42">
        <v>0</v>
      </c>
      <c r="K49" s="52">
        <f>E49</f>
        <v>0</v>
      </c>
      <c r="L49" s="34">
        <f>J49</f>
        <v>0</v>
      </c>
      <c r="M49" s="5"/>
      <c r="N49" s="5"/>
      <c r="P49" s="5"/>
      <c r="Q49" s="5"/>
    </row>
    <row r="50" spans="4:17" ht="12.75">
      <c r="D50" s="42"/>
      <c r="H50" s="30"/>
      <c r="I50" s="52"/>
      <c r="M50" s="5"/>
      <c r="N50" s="5"/>
      <c r="P50" s="5"/>
      <c r="Q50" s="5"/>
    </row>
    <row r="51" spans="2:17" ht="12.75">
      <c r="B51" s="22" t="s">
        <v>43</v>
      </c>
      <c r="C51" s="22" t="s">
        <v>44</v>
      </c>
      <c r="D51" s="42">
        <f>+D46</f>
        <v>1796.4</v>
      </c>
      <c r="E51" s="34">
        <f>+E46</f>
        <v>-22.476</v>
      </c>
      <c r="F51" s="21">
        <f>+F46</f>
        <v>207.60100000000003</v>
      </c>
      <c r="G51" s="21">
        <f>+G46</f>
        <v>744.517</v>
      </c>
      <c r="H51" s="30">
        <f>SUM(E51:G51)-1</f>
        <v>928.642</v>
      </c>
      <c r="I51" s="52">
        <f>+I46</f>
        <v>5447.654</v>
      </c>
      <c r="J51" s="42">
        <f>+J46</f>
        <v>1527.12</v>
      </c>
      <c r="K51" s="52">
        <f>+K46</f>
        <v>-1598</v>
      </c>
      <c r="L51" s="34">
        <f>+L46</f>
        <v>9559.76184</v>
      </c>
      <c r="M51" s="5"/>
      <c r="N51" s="5"/>
      <c r="P51" s="5"/>
      <c r="Q51" s="5"/>
    </row>
    <row r="52" spans="3:17" ht="12.75">
      <c r="C52" s="22" t="s">
        <v>45</v>
      </c>
      <c r="D52" s="42"/>
      <c r="H52" s="30"/>
      <c r="I52" s="52"/>
      <c r="M52" s="5"/>
      <c r="N52" s="5"/>
      <c r="P52" s="5"/>
      <c r="Q52" s="5"/>
    </row>
    <row r="53" spans="4:17" ht="12.75">
      <c r="D53" s="42"/>
      <c r="H53" s="30"/>
      <c r="I53" s="52"/>
      <c r="M53" s="5"/>
      <c r="N53" s="5"/>
      <c r="P53" s="5"/>
      <c r="Q53" s="5"/>
    </row>
    <row r="54" spans="2:17" ht="12.75">
      <c r="B54" s="22" t="s">
        <v>46</v>
      </c>
      <c r="C54" s="22" t="s">
        <v>47</v>
      </c>
      <c r="D54" s="42">
        <v>0</v>
      </c>
      <c r="E54" s="34">
        <v>0</v>
      </c>
      <c r="F54" s="21">
        <v>0</v>
      </c>
      <c r="G54" s="21">
        <v>0</v>
      </c>
      <c r="H54" s="30">
        <f>SUM(E54:G54)</f>
        <v>0</v>
      </c>
      <c r="I54" s="52">
        <v>0</v>
      </c>
      <c r="J54" s="42">
        <v>0</v>
      </c>
      <c r="K54" s="52">
        <f>E54</f>
        <v>0</v>
      </c>
      <c r="L54" s="34">
        <f>J54</f>
        <v>0</v>
      </c>
      <c r="M54" s="5"/>
      <c r="N54" s="5"/>
      <c r="P54" s="5"/>
      <c r="Q54" s="5"/>
    </row>
    <row r="55" spans="3:17" ht="12.75">
      <c r="C55" s="22" t="s">
        <v>48</v>
      </c>
      <c r="D55" s="42">
        <v>0</v>
      </c>
      <c r="E55" s="34">
        <v>0</v>
      </c>
      <c r="F55" s="21">
        <v>0</v>
      </c>
      <c r="G55" s="21">
        <v>0</v>
      </c>
      <c r="H55" s="30">
        <f>SUM(E55:G55)</f>
        <v>0</v>
      </c>
      <c r="I55" s="52">
        <v>0</v>
      </c>
      <c r="J55" s="42">
        <v>0</v>
      </c>
      <c r="K55" s="52">
        <f>E55</f>
        <v>0</v>
      </c>
      <c r="L55" s="34">
        <f>J55</f>
        <v>0</v>
      </c>
      <c r="M55" s="5"/>
      <c r="N55" s="5"/>
      <c r="P55" s="5"/>
      <c r="Q55" s="5"/>
    </row>
    <row r="56" spans="3:17" ht="12.75">
      <c r="C56" s="22" t="s">
        <v>49</v>
      </c>
      <c r="D56" s="42">
        <v>0</v>
      </c>
      <c r="E56" s="34">
        <v>0</v>
      </c>
      <c r="F56" s="21">
        <v>0</v>
      </c>
      <c r="G56" s="21">
        <v>0</v>
      </c>
      <c r="H56" s="30">
        <f>SUM(E56:G56)</f>
        <v>0</v>
      </c>
      <c r="I56" s="52">
        <v>0</v>
      </c>
      <c r="J56" s="42">
        <v>0</v>
      </c>
      <c r="K56" s="52">
        <f>E56</f>
        <v>0</v>
      </c>
      <c r="L56" s="34">
        <f>J56</f>
        <v>0</v>
      </c>
      <c r="M56" s="5"/>
      <c r="N56" s="5"/>
      <c r="P56" s="5"/>
      <c r="Q56" s="5"/>
    </row>
    <row r="57" spans="3:17" ht="12.75">
      <c r="C57" s="22" t="s">
        <v>50</v>
      </c>
      <c r="D57" s="42"/>
      <c r="E57" s="65"/>
      <c r="H57" s="30"/>
      <c r="I57" s="52"/>
      <c r="M57" s="5"/>
      <c r="N57" s="5"/>
      <c r="P57" s="5"/>
      <c r="Q57" s="5"/>
    </row>
    <row r="58" spans="4:17" ht="12.75">
      <c r="D58" s="42"/>
      <c r="H58" s="30"/>
      <c r="I58" s="52"/>
      <c r="M58" s="5"/>
      <c r="N58" s="5"/>
      <c r="P58" s="5"/>
      <c r="Q58" s="5"/>
    </row>
    <row r="59" spans="2:17" ht="12.75">
      <c r="B59" s="22" t="s">
        <v>51</v>
      </c>
      <c r="C59" s="22" t="s">
        <v>52</v>
      </c>
      <c r="D59" s="42">
        <f>+D51</f>
        <v>1796.4</v>
      </c>
      <c r="E59" s="34">
        <f>+E51</f>
        <v>-22.476</v>
      </c>
      <c r="F59" s="21">
        <f>+F51</f>
        <v>207.60100000000003</v>
      </c>
      <c r="G59" s="21">
        <f>+G51</f>
        <v>744.517</v>
      </c>
      <c r="H59" s="30">
        <f>SUM(E59:G59)-1</f>
        <v>928.642</v>
      </c>
      <c r="I59" s="52">
        <f>+I51</f>
        <v>5447.654</v>
      </c>
      <c r="J59" s="42">
        <f>+J51</f>
        <v>1527.12</v>
      </c>
      <c r="K59" s="52">
        <f>+K51</f>
        <v>-1598</v>
      </c>
      <c r="L59" s="34">
        <f>+L51</f>
        <v>9559.76184</v>
      </c>
      <c r="M59" s="5"/>
      <c r="N59" s="5"/>
      <c r="P59" s="5"/>
      <c r="Q59" s="5"/>
    </row>
    <row r="60" spans="3:17" ht="12.75">
      <c r="C60" s="22" t="s">
        <v>53</v>
      </c>
      <c r="D60" s="42"/>
      <c r="H60" s="30"/>
      <c r="I60" s="52"/>
      <c r="M60" s="5"/>
      <c r="N60" s="5"/>
      <c r="P60" s="5"/>
      <c r="Q60" s="5"/>
    </row>
    <row r="61" spans="4:17" ht="12.75">
      <c r="D61" s="42"/>
      <c r="H61" s="30"/>
      <c r="I61" s="52"/>
      <c r="M61" s="5"/>
      <c r="N61" s="5"/>
      <c r="P61" s="5"/>
      <c r="Q61" s="5"/>
    </row>
    <row r="62" spans="1:17" ht="12.75">
      <c r="A62" s="22">
        <v>3</v>
      </c>
      <c r="B62" s="22" t="s">
        <v>15</v>
      </c>
      <c r="C62" s="22" t="s">
        <v>54</v>
      </c>
      <c r="D62" s="42"/>
      <c r="H62" s="30"/>
      <c r="I62" s="52"/>
      <c r="M62" s="6"/>
      <c r="N62" s="6"/>
      <c r="P62" s="6"/>
      <c r="Q62" s="6"/>
    </row>
    <row r="63" spans="3:17" ht="12.75">
      <c r="C63" s="22" t="s">
        <v>55</v>
      </c>
      <c r="D63" s="42"/>
      <c r="H63" s="30"/>
      <c r="I63" s="52"/>
      <c r="M63" s="5"/>
      <c r="N63" s="5"/>
      <c r="P63" s="5"/>
      <c r="Q63" s="5"/>
    </row>
    <row r="64" spans="3:17" ht="12.75">
      <c r="C64" s="22" t="s">
        <v>56</v>
      </c>
      <c r="D64" s="42"/>
      <c r="H64" s="30"/>
      <c r="I64" s="52"/>
      <c r="M64" s="5"/>
      <c r="N64" s="5"/>
      <c r="P64" s="5"/>
      <c r="Q64" s="5"/>
    </row>
    <row r="65" spans="4:17" ht="12.75">
      <c r="D65" s="42"/>
      <c r="H65" s="30"/>
      <c r="I65" s="52"/>
      <c r="M65" s="5"/>
      <c r="N65" s="5"/>
      <c r="P65" s="5"/>
      <c r="Q65" s="5"/>
    </row>
    <row r="66" spans="4:17" ht="12.75">
      <c r="D66" s="42"/>
      <c r="E66" s="38"/>
      <c r="F66" s="22"/>
      <c r="G66" s="22"/>
      <c r="H66" s="22"/>
      <c r="I66" s="38"/>
      <c r="J66" s="40"/>
      <c r="K66" s="56"/>
      <c r="L66" s="38"/>
      <c r="M66" s="5"/>
      <c r="N66" s="5"/>
      <c r="P66" s="5"/>
      <c r="Q66" s="5"/>
    </row>
    <row r="67" spans="5:17" ht="12.75">
      <c r="E67" s="38"/>
      <c r="F67" s="22"/>
      <c r="G67" s="22"/>
      <c r="H67" s="22"/>
      <c r="I67" s="38"/>
      <c r="J67" s="40"/>
      <c r="K67" s="56"/>
      <c r="L67" s="38"/>
      <c r="M67" s="5"/>
      <c r="N67" s="5"/>
      <c r="P67" s="5"/>
      <c r="Q67" s="5"/>
    </row>
    <row r="68" spans="5:17" ht="12.75">
      <c r="E68" s="38"/>
      <c r="F68" s="22"/>
      <c r="G68" s="22"/>
      <c r="H68" s="22"/>
      <c r="I68" s="38"/>
      <c r="J68" s="40"/>
      <c r="K68" s="56"/>
      <c r="L68" s="38"/>
      <c r="M68" s="5"/>
      <c r="N68" s="5"/>
      <c r="P68" s="5"/>
      <c r="Q68" s="5"/>
    </row>
    <row r="69" spans="1:17" ht="12.75">
      <c r="A69" s="24"/>
      <c r="C69" s="24"/>
      <c r="E69" s="38"/>
      <c r="F69" s="22"/>
      <c r="G69" s="22"/>
      <c r="H69" s="22"/>
      <c r="I69" s="38"/>
      <c r="J69" s="40"/>
      <c r="K69" s="56"/>
      <c r="L69" s="38"/>
      <c r="M69" s="5"/>
      <c r="N69" s="5"/>
      <c r="P69" s="5"/>
      <c r="Q69" s="5"/>
    </row>
    <row r="71" ht="12.75">
      <c r="D71" s="42"/>
    </row>
    <row r="72" ht="12.75">
      <c r="D72" s="42"/>
    </row>
    <row r="73" ht="12.75">
      <c r="D73" s="42"/>
    </row>
    <row r="74" ht="12.75">
      <c r="D74" s="42"/>
    </row>
    <row r="75" ht="12.75">
      <c r="D75" s="42"/>
    </row>
  </sheetData>
  <mergeCells count="4">
    <mergeCell ref="A7:I7"/>
    <mergeCell ref="A4:I4"/>
    <mergeCell ref="A3:I3"/>
    <mergeCell ref="A2:I2"/>
  </mergeCells>
  <printOptions/>
  <pageMargins left="0.27" right="0.25" top="0.53" bottom="0.87" header="0.33" footer="0.67"/>
  <pageSetup fitToHeight="1" fitToWidth="1" horizontalDpi="300" verticalDpi="300" orientation="portrait" scale="82" r:id="rId1"/>
  <headerFooter alignWithMargins="0">
    <oddFooter>&amp;L&amp;8&amp;F &amp;A &amp;D/nurul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Defaultgroup1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Roslan</dc:creator>
  <cp:keywords/>
  <dc:description/>
  <cp:lastModifiedBy>KUMPULAN FIMA BHD</cp:lastModifiedBy>
  <cp:lastPrinted>2002-05-31T08:23:41Z</cp:lastPrinted>
  <dcterms:created xsi:type="dcterms:W3CDTF">1999-10-22T08:18:07Z</dcterms:created>
  <dcterms:modified xsi:type="dcterms:W3CDTF">2002-05-24T02:23:49Z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